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4000"/>
  </bookViews>
  <sheets>
    <sheet name="Intel under five CEOs" sheetId="1" r:id="rId1"/>
    <sheet name="Daily closes (2)" sheetId="2" r:id="rId2"/>
    <sheet name="INTC by month" sheetId="3" r:id="rId3"/>
    <sheet name="Tenure scorecard" sheetId="4" r:id="rId4"/>
    <sheet name="Periods" sheetId="5" r:id="rId5"/>
    <sheet name="Daily closes" sheetId="6" r:id="rId6"/>
    <sheet name="Chief executives" sheetId="7" r:id="rId7"/>
    <sheet name="INTC by month lines" sheetId="8" r:id="rId8"/>
    <sheet name="Tenure scorecard lines" sheetId="9" r:id="rId9"/>
    <sheet name="Rules" sheetId="10" r:id="rId10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;(#,##0);&quot;-&quot;"/>
    <numFmt numFmtId="165" formatCode="#,##0.00;(#,##0.00);&quot;-&quot;"/>
    <numFmt numFmtId="166" formatCode="0.0%"/>
    <numFmt numFmtId="167" formatCode="yyyy-mm-dd"/>
  </numFmts>
  <fonts count="4">
    <font>
      <sz val="11"/>
      <name val="Calibri"/>
    </font>
    <font>
      <b/>
      <sz val="11"/>
      <name val="Calibri"/>
    </font>
    <font>
      <sz val="11"/>
      <color rgb="FF1F4FD1"/>
      <name val="Calibri"/>
    </font>
    <font>
      <sz val="11"/>
      <color rgb="FF7A7A76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5" fontId="0" fillId="0" borderId="0" xfId="0" applyNumberFormat="1"/>
    <xf numFmtId="165" fontId="1" fillId="0" borderId="0" xfId="0" applyNumberFormat="1" applyFont="1"/>
    <xf numFmtId="165" fontId="2" fillId="0" borderId="0" xfId="0" applyNumberFormat="1" applyFont="1"/>
    <xf numFmtId="165" fontId="3" fillId="0" borderId="0" xfId="0" applyNumberFormat="1" applyFont="1"/>
    <xf numFmtId="166" fontId="0" fillId="0" borderId="0" xfId="0" applyNumberFormat="1"/>
    <xf numFmtId="166" fontId="1" fillId="0" borderId="0" xfId="0" applyNumberFormat="1" applyFont="1"/>
    <xf numFmtId="166" fontId="2" fillId="0" borderId="0" xfId="0" applyNumberFormat="1" applyFont="1"/>
    <xf numFmtId="166" fontId="3" fillId="0" borderId="0" xfId="0" applyNumberFormat="1" applyFont="1"/>
    <xf numFmtId="167" fontId="0" fillId="0" borderId="0" xfId="0" applyNumberFormat="1"/>
    <xf numFmtId="167" fontId="1" fillId="0" borderId="0" xfId="0" applyNumberFormat="1" applyFont="1"/>
    <xf numFmtId="167" fontId="2" fillId="0" borderId="0" xfId="0" applyNumberFormat="1" applyFont="1"/>
    <xf numFmtId="167" fontId="3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INTC month-end close, with each CEO appointment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'Intel under five CEOs'!$A$19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'Intel under five CEOs'!$B$18:$FJ$18</c:f>
            </c:strRef>
          </c:cat>
          <c:val>
            <c:numRef>
              <c:f>'Intel under five CEOs'!$B$19:$FJ$19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Annualised return by tenure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'Intel under five CEOs'!$A$49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'Intel under five CEOs'!$B$48:$B$48</c:f>
            </c:strRef>
          </c:cat>
          <c:val>
            <c:numRef>
              <c:f>'Intel under five CEOs'!$B$49:$B$49</c:f>
            </c:numRef>
          </c:val>
        </c:ser>
        <c:ser>
          <c:idx val="1"/>
          <c:order val="1"/>
          <c:tx>
            <c:strRef>
              <c:f>'Intel under five CEOs'!$A$50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'Intel under five CEOs'!$B$48:$B$48</c:f>
            </c:strRef>
          </c:cat>
          <c:val>
            <c:numRef>
              <c:f>'Intel under five CEOs'!$B$50:$B$50</c:f>
            </c:numRef>
          </c:val>
        </c:ser>
        <c:ser>
          <c:idx val="2"/>
          <c:order val="2"/>
          <c:tx>
            <c:strRef>
              <c:f>'Intel under five CEOs'!$A$51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'Intel under five CEOs'!$B$48:$B$48</c:f>
            </c:strRef>
          </c:cat>
          <c:val>
            <c:numRef>
              <c:f>'Intel under five CEOs'!$B$51:$B$51</c:f>
            </c:numRef>
          </c:val>
        </c:ser>
        <c:ser>
          <c:idx val="3"/>
          <c:order val="3"/>
          <c:tx>
            <c:strRef>
              <c:f>'Intel under five CEOs'!$A$52</c:f>
            </c:strRef>
          </c:tx>
          <c:spPr>
            <a:solidFill>
              <a:srgbClr val="F59F00"/>
            </a:solidFill>
          </c:spPr>
          <c:invertIfNegative val="0"/>
          <c:cat>
            <c:strRef>
              <c:f>'Intel under five CEOs'!$B$48:$B$48</c:f>
            </c:strRef>
          </c:cat>
          <c:val>
            <c:numRef>
              <c:f>'Intel under five CEOs'!$B$52:$B$52</c:f>
            </c:numRef>
          </c:val>
        </c:ser>
        <c:ser>
          <c:idx val="4"/>
          <c:order val="4"/>
          <c:tx>
            <c:strRef>
              <c:f>'Intel under five CEOs'!$A$53</c:f>
            </c:strRef>
          </c:tx>
          <c:spPr>
            <a:solidFill>
              <a:srgbClr val="7048E8"/>
            </a:solidFill>
          </c:spPr>
          <c:invertIfNegative val="0"/>
          <c:cat>
            <c:strRef>
              <c:f>'Intel under five CEOs'!$B$48:$B$48</c:f>
            </c:strRef>
          </c:cat>
          <c:val>
            <c:numRef>
              <c:f>'Intel under five CEOs'!$B$53:$B$53</c:f>
            </c:numRef>
          </c:val>
        </c:ser>
        <c:ser>
          <c:idx val="5"/>
          <c:order val="5"/>
          <c:tx>
            <c:strRef>
              <c:f>'Intel under five CEOs'!$A$54</c:f>
            </c:strRef>
          </c:tx>
          <c:spPr>
            <a:solidFill>
              <a:srgbClr val="E64980"/>
            </a:solidFill>
          </c:spPr>
          <c:invertIfNegative val="0"/>
          <c:cat>
            <c:strRef>
              <c:f>'Intel under five CEOs'!$B$48:$B$48</c:f>
            </c:strRef>
          </c:cat>
          <c:val>
            <c:numRef>
              <c:f>'Intel under five CEOs'!$B$54:$B$54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Monthly returns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'Intel under five CEOs'!$A$75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'Intel under five CEOs'!$B$74:$FJ$74</c:f>
            </c:strRef>
          </c:cat>
          <c:val>
            <c:numRef>
              <c:f>'Intel under five CEOs'!$B$75:$FJ$75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20</xdr:row>
      <xdr:rowOff>0</xdr:rowOff>
    </xdr:from>
    <xdr:to>
      <xdr:col>167</xdr:col>
      <xdr:colOff>0</xdr:colOff>
      <xdr:row>36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0</xdr:col>
      <xdr:colOff>0</xdr:colOff>
      <xdr:row>55</xdr:row>
      <xdr:rowOff>0</xdr:rowOff>
    </xdr:from>
    <xdr:to>
      <xdr:col>9</xdr:col>
      <xdr:colOff>0</xdr:colOff>
      <xdr:row>71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 editAs="oneCell">
    <xdr:from>
      <xdr:col>0</xdr:col>
      <xdr:colOff>0</xdr:colOff>
      <xdr:row>76</xdr:row>
      <xdr:rowOff>0</xdr:rowOff>
    </xdr:from>
    <xdr:to>
      <xdr:col>167</xdr:col>
      <xdr:colOff>0</xdr:colOff>
      <xdr:row>92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3"/>
        </a:graphicData>
      </a:graphic>
    </xdr:graphicFrame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4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2" customWidth="1"/>
    <col min="78" max="78" width="12" customWidth="1"/>
    <col min="79" max="79" width="12" customWidth="1"/>
    <col min="80" max="80" width="12" customWidth="1"/>
    <col min="81" max="81" width="12" customWidth="1"/>
    <col min="82" max="82" width="12" customWidth="1"/>
    <col min="83" max="83" width="12" customWidth="1"/>
    <col min="84" max="84" width="12" customWidth="1"/>
    <col min="85" max="85" width="12" customWidth="1"/>
    <col min="86" max="86" width="12" customWidth="1"/>
    <col min="87" max="87" width="12" customWidth="1"/>
    <col min="88" max="88" width="12" customWidth="1"/>
    <col min="89" max="89" width="12" customWidth="1"/>
    <col min="90" max="90" width="12" customWidth="1"/>
    <col min="91" max="91" width="12" customWidth="1"/>
    <col min="92" max="92" width="12" customWidth="1"/>
    <col min="93" max="93" width="12" customWidth="1"/>
    <col min="94" max="94" width="12" customWidth="1"/>
    <col min="95" max="95" width="12" customWidth="1"/>
    <col min="96" max="96" width="12" customWidth="1"/>
    <col min="97" max="97" width="12" customWidth="1"/>
    <col min="98" max="98" width="12" customWidth="1"/>
    <col min="99" max="99" width="12" customWidth="1"/>
    <col min="100" max="100" width="12" customWidth="1"/>
    <col min="101" max="101" width="12" customWidth="1"/>
    <col min="102" max="102" width="12" customWidth="1"/>
    <col min="103" max="103" width="12" customWidth="1"/>
    <col min="104" max="104" width="12" customWidth="1"/>
    <col min="105" max="105" width="12" customWidth="1"/>
    <col min="106" max="106" width="12" customWidth="1"/>
    <col min="107" max="107" width="12" customWidth="1"/>
    <col min="108" max="108" width="12" customWidth="1"/>
    <col min="109" max="109" width="12" customWidth="1"/>
    <col min="110" max="110" width="12" customWidth="1"/>
    <col min="111" max="111" width="12" customWidth="1"/>
    <col min="112" max="112" width="12" customWidth="1"/>
    <col min="113" max="113" width="12" customWidth="1"/>
    <col min="114" max="114" width="12" customWidth="1"/>
    <col min="115" max="115" width="12" customWidth="1"/>
    <col min="116" max="116" width="12" customWidth="1"/>
    <col min="117" max="117" width="12" customWidth="1"/>
    <col min="118" max="118" width="12" customWidth="1"/>
    <col min="119" max="119" width="12" customWidth="1"/>
    <col min="120" max="120" width="12" customWidth="1"/>
    <col min="121" max="121" width="12" customWidth="1"/>
    <col min="122" max="122" width="12" customWidth="1"/>
    <col min="123" max="123" width="12" customWidth="1"/>
    <col min="124" max="124" width="12" customWidth="1"/>
    <col min="125" max="125" width="12" customWidth="1"/>
    <col min="126" max="126" width="12" customWidth="1"/>
    <col min="127" max="127" width="12" customWidth="1"/>
    <col min="128" max="128" width="12" customWidth="1"/>
    <col min="129" max="129" width="12" customWidth="1"/>
    <col min="130" max="130" width="12" customWidth="1"/>
    <col min="131" max="131" width="12" customWidth="1"/>
    <col min="132" max="132" width="12" customWidth="1"/>
    <col min="133" max="133" width="12" customWidth="1"/>
    <col min="134" max="134" width="12" customWidth="1"/>
    <col min="135" max="135" width="12" customWidth="1"/>
    <col min="136" max="136" width="12" customWidth="1"/>
    <col min="137" max="137" width="12" customWidth="1"/>
    <col min="138" max="138" width="12" customWidth="1"/>
    <col min="139" max="139" width="12" customWidth="1"/>
    <col min="140" max="140" width="12" customWidth="1"/>
    <col min="141" max="141" width="12" customWidth="1"/>
    <col min="142" max="142" width="12" customWidth="1"/>
    <col min="143" max="143" width="12" customWidth="1"/>
    <col min="144" max="144" width="12" customWidth="1"/>
    <col min="145" max="145" width="12" customWidth="1"/>
    <col min="146" max="146" width="12" customWidth="1"/>
    <col min="147" max="147" width="12" customWidth="1"/>
    <col min="148" max="148" width="12" customWidth="1"/>
    <col min="149" max="149" width="12" customWidth="1"/>
    <col min="150" max="150" width="12" customWidth="1"/>
    <col min="151" max="151" width="12" customWidth="1"/>
    <col min="152" max="152" width="12" customWidth="1"/>
    <col min="153" max="153" width="12" customWidth="1"/>
    <col min="154" max="154" width="12" customWidth="1"/>
    <col min="155" max="155" width="12" customWidth="1"/>
    <col min="156" max="156" width="12" customWidth="1"/>
    <col min="157" max="157" width="12" customWidth="1"/>
    <col min="158" max="158" width="12" customWidth="1"/>
    <col min="159" max="159" width="12" customWidth="1"/>
    <col min="160" max="160" width="12" customWidth="1"/>
    <col min="161" max="161" width="12" customWidth="1"/>
    <col min="162" max="162" width="12" customWidth="1"/>
    <col min="163" max="163" width="12" customWidth="1"/>
    <col min="164" max="164" width="12" customWidth="1"/>
    <col min="165" max="165" width="12" customWidth="1"/>
    <col min="166" max="166" width="12" customWidth="1"/>
  </cols>
  <sheetData>
    <row r="1">
      <c r="A1" s="1" t="inlineStr">
        <is>
          <t xml:space="preserve">INTC, latest month-end close</t>
        </is>
      </c>
    </row>
    <row r="2">
      <c r="A2" s="1" t="inlineStr">
        <is>
          <t xml:space="preserve">line</t>
        </is>
      </c>
      <c r="B2" s="1" t="inlineStr">
        <is>
          <t xml:space="preserve">Sep-26</t>
        </is>
      </c>
    </row>
    <row r="3">
      <c r="A3" s="0" t="inlineStr">
        <is>
          <t xml:space="preserve">Month-end close ($)</t>
        </is>
      </c>
      <c r="B3" s="8">
        <f>'INTC by month'!FJ2</f>
        <v>122.6</v>
      </c>
    </row>
    <row r="5">
      <c r="A5" s="1" t="inlineStr">
        <is>
          <t xml:space="preserve">Return since January 2013</t>
        </is>
      </c>
    </row>
    <row r="6">
      <c r="A6" s="1" t="inlineStr">
        <is>
          <t xml:space="preserve">line</t>
        </is>
      </c>
      <c r="B6" s="1" t="inlineStr">
        <is>
          <t xml:space="preserve">Sep-26</t>
        </is>
      </c>
    </row>
    <row r="7">
      <c r="A7" s="0" t="inlineStr">
        <is>
          <t xml:space="preserve">Return since January 2013</t>
        </is>
      </c>
      <c r="B7" s="12">
        <f>'INTC by month'!FJ7</f>
        <v>4.826996197718631</v>
      </c>
    </row>
    <row r="9">
      <c r="A9" s="1" t="inlineStr">
        <is>
          <t xml:space="preserve">Return under Lip-Bu Tan (vs Gelsinger)</t>
        </is>
      </c>
    </row>
    <row r="10">
      <c r="A10" s="1" t="inlineStr">
        <is>
          <t xml:space="preserve">line</t>
        </is>
      </c>
      <c r="B10" s="1" t="inlineStr">
        <is>
          <t xml:space="preserve">Lip-Bu Tan</t>
        </is>
      </c>
    </row>
    <row r="11">
      <c r="A11" s="0" t="inlineStr">
        <is>
          <t xml:space="preserve">Total return</t>
        </is>
      </c>
      <c r="B11" s="12">
        <f>'Tenure scorecard'!G5</f>
        <v>4.398502862175253</v>
      </c>
    </row>
    <row r="13">
      <c r="A13" s="1" t="inlineStr">
        <is>
          <t xml:space="preserve">Annualised, Lip-Bu Tan (vs Gelsinger)</t>
        </is>
      </c>
    </row>
    <row r="14">
      <c r="A14" s="1" t="inlineStr">
        <is>
          <t xml:space="preserve">line</t>
        </is>
      </c>
      <c r="B14" s="1" t="inlineStr">
        <is>
          <t xml:space="preserve">Lip-Bu Tan</t>
        </is>
      </c>
    </row>
    <row r="15">
      <c r="A15" s="0" t="inlineStr">
        <is>
          <t xml:space="preserve">Annualised return</t>
        </is>
      </c>
      <c r="B15" s="12">
        <f>'Tenure scorecard'!G6</f>
        <v>2.0773877733559774</v>
      </c>
    </row>
    <row r="17">
      <c r="A17" s="1" t="inlineStr">
        <is>
          <t xml:space="preserve">INTC month-end close, with each CEO appointment</t>
        </is>
      </c>
    </row>
    <row r="18">
      <c r="A18" s="1" t="inlineStr">
        <is>
          <t xml:space="preserve">line</t>
        </is>
      </c>
      <c r="B18" s="1" t="inlineStr">
        <is>
          <t xml:space="preserve">Jan-13</t>
        </is>
      </c>
      <c r="C18" s="1" t="inlineStr">
        <is>
          <t xml:space="preserve">Feb-13</t>
        </is>
      </c>
      <c r="D18" s="1" t="inlineStr">
        <is>
          <t xml:space="preserve">Mar-13</t>
        </is>
      </c>
      <c r="E18" s="1" t="inlineStr">
        <is>
          <t xml:space="preserve">Apr-13</t>
        </is>
      </c>
      <c r="F18" s="1" t="inlineStr">
        <is>
          <t xml:space="preserve">May-13</t>
        </is>
      </c>
      <c r="G18" s="1" t="inlineStr">
        <is>
          <t xml:space="preserve">Jun-13</t>
        </is>
      </c>
      <c r="H18" s="1" t="inlineStr">
        <is>
          <t xml:space="preserve">Jul-13</t>
        </is>
      </c>
      <c r="I18" s="1" t="inlineStr">
        <is>
          <t xml:space="preserve">Aug-13</t>
        </is>
      </c>
      <c r="J18" s="1" t="inlineStr">
        <is>
          <t xml:space="preserve">Sep-13</t>
        </is>
      </c>
      <c r="K18" s="1" t="inlineStr">
        <is>
          <t xml:space="preserve">Oct-13</t>
        </is>
      </c>
      <c r="L18" s="1" t="inlineStr">
        <is>
          <t xml:space="preserve">Nov-13</t>
        </is>
      </c>
      <c r="M18" s="1" t="inlineStr">
        <is>
          <t xml:space="preserve">Dec-13</t>
        </is>
      </c>
      <c r="N18" s="1" t="inlineStr">
        <is>
          <t xml:space="preserve">Jan-14</t>
        </is>
      </c>
      <c r="O18" s="1" t="inlineStr">
        <is>
          <t xml:space="preserve">Feb-14</t>
        </is>
      </c>
      <c r="P18" s="1" t="inlineStr">
        <is>
          <t xml:space="preserve">Mar-14</t>
        </is>
      </c>
      <c r="Q18" s="1" t="inlineStr">
        <is>
          <t xml:space="preserve">Apr-14</t>
        </is>
      </c>
      <c r="R18" s="1" t="inlineStr">
        <is>
          <t xml:space="preserve">May-14</t>
        </is>
      </c>
      <c r="S18" s="1" t="inlineStr">
        <is>
          <t xml:space="preserve">Jun-14</t>
        </is>
      </c>
      <c r="T18" s="1" t="inlineStr">
        <is>
          <t xml:space="preserve">Jul-14</t>
        </is>
      </c>
      <c r="U18" s="1" t="inlineStr">
        <is>
          <t xml:space="preserve">Aug-14</t>
        </is>
      </c>
      <c r="V18" s="1" t="inlineStr">
        <is>
          <t xml:space="preserve">Sep-14</t>
        </is>
      </c>
      <c r="W18" s="1" t="inlineStr">
        <is>
          <t xml:space="preserve">Oct-14</t>
        </is>
      </c>
      <c r="X18" s="1" t="inlineStr">
        <is>
          <t xml:space="preserve">Nov-14</t>
        </is>
      </c>
      <c r="Y18" s="1" t="inlineStr">
        <is>
          <t xml:space="preserve">Dec-14</t>
        </is>
      </c>
      <c r="Z18" s="1" t="inlineStr">
        <is>
          <t xml:space="preserve">Jan-15</t>
        </is>
      </c>
      <c r="AA18" s="1" t="inlineStr">
        <is>
          <t xml:space="preserve">Feb-15</t>
        </is>
      </c>
      <c r="AB18" s="1" t="inlineStr">
        <is>
          <t xml:space="preserve">Mar-15</t>
        </is>
      </c>
      <c r="AC18" s="1" t="inlineStr">
        <is>
          <t xml:space="preserve">Apr-15</t>
        </is>
      </c>
      <c r="AD18" s="1" t="inlineStr">
        <is>
          <t xml:space="preserve">May-15</t>
        </is>
      </c>
      <c r="AE18" s="1" t="inlineStr">
        <is>
          <t xml:space="preserve">Jun-15</t>
        </is>
      </c>
      <c r="AF18" s="1" t="inlineStr">
        <is>
          <t xml:space="preserve">Jul-15</t>
        </is>
      </c>
      <c r="AG18" s="1" t="inlineStr">
        <is>
          <t xml:space="preserve">Aug-15</t>
        </is>
      </c>
      <c r="AH18" s="1" t="inlineStr">
        <is>
          <t xml:space="preserve">Sep-15</t>
        </is>
      </c>
      <c r="AI18" s="1" t="inlineStr">
        <is>
          <t xml:space="preserve">Oct-15</t>
        </is>
      </c>
      <c r="AJ18" s="1" t="inlineStr">
        <is>
          <t xml:space="preserve">Nov-15</t>
        </is>
      </c>
      <c r="AK18" s="1" t="inlineStr">
        <is>
          <t xml:space="preserve">Dec-15</t>
        </is>
      </c>
      <c r="AL18" s="1" t="inlineStr">
        <is>
          <t xml:space="preserve">Jan-16</t>
        </is>
      </c>
      <c r="AM18" s="1" t="inlineStr">
        <is>
          <t xml:space="preserve">Feb-16</t>
        </is>
      </c>
      <c r="AN18" s="1" t="inlineStr">
        <is>
          <t xml:space="preserve">Mar-16</t>
        </is>
      </c>
      <c r="AO18" s="1" t="inlineStr">
        <is>
          <t xml:space="preserve">Apr-16</t>
        </is>
      </c>
      <c r="AP18" s="1" t="inlineStr">
        <is>
          <t xml:space="preserve">May-16</t>
        </is>
      </c>
      <c r="AQ18" s="1" t="inlineStr">
        <is>
          <t xml:space="preserve">Jun-16</t>
        </is>
      </c>
      <c r="AR18" s="1" t="inlineStr">
        <is>
          <t xml:space="preserve">Jul-16</t>
        </is>
      </c>
      <c r="AS18" s="1" t="inlineStr">
        <is>
          <t xml:space="preserve">Aug-16</t>
        </is>
      </c>
      <c r="AT18" s="1" t="inlineStr">
        <is>
          <t xml:space="preserve">Sep-16</t>
        </is>
      </c>
      <c r="AU18" s="1" t="inlineStr">
        <is>
          <t xml:space="preserve">Oct-16</t>
        </is>
      </c>
      <c r="AV18" s="1" t="inlineStr">
        <is>
          <t xml:space="preserve">Nov-16</t>
        </is>
      </c>
      <c r="AW18" s="1" t="inlineStr">
        <is>
          <t xml:space="preserve">Dec-16</t>
        </is>
      </c>
      <c r="AX18" s="1" t="inlineStr">
        <is>
          <t xml:space="preserve">Jan-17</t>
        </is>
      </c>
      <c r="AY18" s="1" t="inlineStr">
        <is>
          <t xml:space="preserve">Feb-17</t>
        </is>
      </c>
      <c r="AZ18" s="1" t="inlineStr">
        <is>
          <t xml:space="preserve">Mar-17</t>
        </is>
      </c>
      <c r="BA18" s="1" t="inlineStr">
        <is>
          <t xml:space="preserve">Apr-17</t>
        </is>
      </c>
      <c r="BB18" s="1" t="inlineStr">
        <is>
          <t xml:space="preserve">May-17</t>
        </is>
      </c>
      <c r="BC18" s="1" t="inlineStr">
        <is>
          <t xml:space="preserve">Jun-17</t>
        </is>
      </c>
      <c r="BD18" s="1" t="inlineStr">
        <is>
          <t xml:space="preserve">Jul-17</t>
        </is>
      </c>
      <c r="BE18" s="1" t="inlineStr">
        <is>
          <t xml:space="preserve">Aug-17</t>
        </is>
      </c>
      <c r="BF18" s="1" t="inlineStr">
        <is>
          <t xml:space="preserve">Sep-17</t>
        </is>
      </c>
      <c r="BG18" s="1" t="inlineStr">
        <is>
          <t xml:space="preserve">Oct-17</t>
        </is>
      </c>
      <c r="BH18" s="1" t="inlineStr">
        <is>
          <t xml:space="preserve">Nov-17</t>
        </is>
      </c>
      <c r="BI18" s="1" t="inlineStr">
        <is>
          <t xml:space="preserve">Dec-17</t>
        </is>
      </c>
      <c r="BJ18" s="1" t="inlineStr">
        <is>
          <t xml:space="preserve">Jan-18</t>
        </is>
      </c>
      <c r="BK18" s="1" t="inlineStr">
        <is>
          <t xml:space="preserve">Feb-18</t>
        </is>
      </c>
      <c r="BL18" s="1" t="inlineStr">
        <is>
          <t xml:space="preserve">Mar-18</t>
        </is>
      </c>
      <c r="BM18" s="1" t="inlineStr">
        <is>
          <t xml:space="preserve">Apr-18</t>
        </is>
      </c>
      <c r="BN18" s="1" t="inlineStr">
        <is>
          <t xml:space="preserve">May-18</t>
        </is>
      </c>
      <c r="BO18" s="1" t="inlineStr">
        <is>
          <t xml:space="preserve">Jun-18</t>
        </is>
      </c>
      <c r="BP18" s="1" t="inlineStr">
        <is>
          <t xml:space="preserve">Jul-18</t>
        </is>
      </c>
      <c r="BQ18" s="1" t="inlineStr">
        <is>
          <t xml:space="preserve">Aug-18</t>
        </is>
      </c>
      <c r="BR18" s="1" t="inlineStr">
        <is>
          <t xml:space="preserve">Sep-18</t>
        </is>
      </c>
      <c r="BS18" s="1" t="inlineStr">
        <is>
          <t xml:space="preserve">Oct-18</t>
        </is>
      </c>
      <c r="BT18" s="1" t="inlineStr">
        <is>
          <t xml:space="preserve">Nov-18</t>
        </is>
      </c>
      <c r="BU18" s="1" t="inlineStr">
        <is>
          <t xml:space="preserve">Dec-18</t>
        </is>
      </c>
      <c r="BV18" s="1" t="inlineStr">
        <is>
          <t xml:space="preserve">Jan-19</t>
        </is>
      </c>
      <c r="BW18" s="1" t="inlineStr">
        <is>
          <t xml:space="preserve">Feb-19</t>
        </is>
      </c>
      <c r="BX18" s="1" t="inlineStr">
        <is>
          <t xml:space="preserve">Mar-19</t>
        </is>
      </c>
      <c r="BY18" s="1" t="inlineStr">
        <is>
          <t xml:space="preserve">Apr-19</t>
        </is>
      </c>
      <c r="BZ18" s="1" t="inlineStr">
        <is>
          <t xml:space="preserve">May-19</t>
        </is>
      </c>
      <c r="CA18" s="1" t="inlineStr">
        <is>
          <t xml:space="preserve">Jun-19</t>
        </is>
      </c>
      <c r="CB18" s="1" t="inlineStr">
        <is>
          <t xml:space="preserve">Jul-19</t>
        </is>
      </c>
      <c r="CC18" s="1" t="inlineStr">
        <is>
          <t xml:space="preserve">Aug-19</t>
        </is>
      </c>
      <c r="CD18" s="1" t="inlineStr">
        <is>
          <t xml:space="preserve">Sep-19</t>
        </is>
      </c>
      <c r="CE18" s="1" t="inlineStr">
        <is>
          <t xml:space="preserve">Oct-19</t>
        </is>
      </c>
      <c r="CF18" s="1" t="inlineStr">
        <is>
          <t xml:space="preserve">Nov-19</t>
        </is>
      </c>
      <c r="CG18" s="1" t="inlineStr">
        <is>
          <t xml:space="preserve">Dec-19</t>
        </is>
      </c>
      <c r="CH18" s="1" t="inlineStr">
        <is>
          <t xml:space="preserve">Jan-20</t>
        </is>
      </c>
      <c r="CI18" s="1" t="inlineStr">
        <is>
          <t xml:space="preserve">Feb-20</t>
        </is>
      </c>
      <c r="CJ18" s="1" t="inlineStr">
        <is>
          <t xml:space="preserve">Mar-20</t>
        </is>
      </c>
      <c r="CK18" s="1" t="inlineStr">
        <is>
          <t xml:space="preserve">Apr-20</t>
        </is>
      </c>
      <c r="CL18" s="1" t="inlineStr">
        <is>
          <t xml:space="preserve">May-20</t>
        </is>
      </c>
      <c r="CM18" s="1" t="inlineStr">
        <is>
          <t xml:space="preserve">Jun-20</t>
        </is>
      </c>
      <c r="CN18" s="1" t="inlineStr">
        <is>
          <t xml:space="preserve">Jul-20</t>
        </is>
      </c>
      <c r="CO18" s="1" t="inlineStr">
        <is>
          <t xml:space="preserve">Aug-20</t>
        </is>
      </c>
      <c r="CP18" s="1" t="inlineStr">
        <is>
          <t xml:space="preserve">Sep-20</t>
        </is>
      </c>
      <c r="CQ18" s="1" t="inlineStr">
        <is>
          <t xml:space="preserve">Oct-20</t>
        </is>
      </c>
      <c r="CR18" s="1" t="inlineStr">
        <is>
          <t xml:space="preserve">Nov-20</t>
        </is>
      </c>
      <c r="CS18" s="1" t="inlineStr">
        <is>
          <t xml:space="preserve">Dec-20</t>
        </is>
      </c>
      <c r="CT18" s="1" t="inlineStr">
        <is>
          <t xml:space="preserve">Jan-21</t>
        </is>
      </c>
      <c r="CU18" s="1" t="inlineStr">
        <is>
          <t xml:space="preserve">Feb-21</t>
        </is>
      </c>
      <c r="CV18" s="1" t="inlineStr">
        <is>
          <t xml:space="preserve">Mar-21</t>
        </is>
      </c>
      <c r="CW18" s="1" t="inlineStr">
        <is>
          <t xml:space="preserve">Apr-21</t>
        </is>
      </c>
      <c r="CX18" s="1" t="inlineStr">
        <is>
          <t xml:space="preserve">May-21</t>
        </is>
      </c>
      <c r="CY18" s="1" t="inlineStr">
        <is>
          <t xml:space="preserve">Jun-21</t>
        </is>
      </c>
      <c r="CZ18" s="1" t="inlineStr">
        <is>
          <t xml:space="preserve">Jul-21</t>
        </is>
      </c>
      <c r="DA18" s="1" t="inlineStr">
        <is>
          <t xml:space="preserve">Aug-21</t>
        </is>
      </c>
      <c r="DB18" s="1" t="inlineStr">
        <is>
          <t xml:space="preserve">Sep-21</t>
        </is>
      </c>
      <c r="DC18" s="1" t="inlineStr">
        <is>
          <t xml:space="preserve">Oct-21</t>
        </is>
      </c>
      <c r="DD18" s="1" t="inlineStr">
        <is>
          <t xml:space="preserve">Nov-21</t>
        </is>
      </c>
      <c r="DE18" s="1" t="inlineStr">
        <is>
          <t xml:space="preserve">Dec-21</t>
        </is>
      </c>
      <c r="DF18" s="1" t="inlineStr">
        <is>
          <t xml:space="preserve">Jan-22</t>
        </is>
      </c>
      <c r="DG18" s="1" t="inlineStr">
        <is>
          <t xml:space="preserve">Feb-22</t>
        </is>
      </c>
      <c r="DH18" s="1" t="inlineStr">
        <is>
          <t xml:space="preserve">Mar-22</t>
        </is>
      </c>
      <c r="DI18" s="1" t="inlineStr">
        <is>
          <t xml:space="preserve">Apr-22</t>
        </is>
      </c>
      <c r="DJ18" s="1" t="inlineStr">
        <is>
          <t xml:space="preserve">May-22</t>
        </is>
      </c>
      <c r="DK18" s="1" t="inlineStr">
        <is>
          <t xml:space="preserve">Jun-22</t>
        </is>
      </c>
      <c r="DL18" s="1" t="inlineStr">
        <is>
          <t xml:space="preserve">Jul-22</t>
        </is>
      </c>
      <c r="DM18" s="1" t="inlineStr">
        <is>
          <t xml:space="preserve">Aug-22</t>
        </is>
      </c>
      <c r="DN18" s="1" t="inlineStr">
        <is>
          <t xml:space="preserve">Sep-22</t>
        </is>
      </c>
      <c r="DO18" s="1" t="inlineStr">
        <is>
          <t xml:space="preserve">Oct-22</t>
        </is>
      </c>
      <c r="DP18" s="1" t="inlineStr">
        <is>
          <t xml:space="preserve">Nov-22</t>
        </is>
      </c>
      <c r="DQ18" s="1" t="inlineStr">
        <is>
          <t xml:space="preserve">Dec-22</t>
        </is>
      </c>
      <c r="DR18" s="1" t="inlineStr">
        <is>
          <t xml:space="preserve">Jan-23</t>
        </is>
      </c>
      <c r="DS18" s="1" t="inlineStr">
        <is>
          <t xml:space="preserve">Feb-23</t>
        </is>
      </c>
      <c r="DT18" s="1" t="inlineStr">
        <is>
          <t xml:space="preserve">Mar-23</t>
        </is>
      </c>
      <c r="DU18" s="1" t="inlineStr">
        <is>
          <t xml:space="preserve">Apr-23</t>
        </is>
      </c>
      <c r="DV18" s="1" t="inlineStr">
        <is>
          <t xml:space="preserve">May-23</t>
        </is>
      </c>
      <c r="DW18" s="1" t="inlineStr">
        <is>
          <t xml:space="preserve">Jun-23</t>
        </is>
      </c>
      <c r="DX18" s="1" t="inlineStr">
        <is>
          <t xml:space="preserve">Jul-23</t>
        </is>
      </c>
      <c r="DY18" s="1" t="inlineStr">
        <is>
          <t xml:space="preserve">Aug-23</t>
        </is>
      </c>
      <c r="DZ18" s="1" t="inlineStr">
        <is>
          <t xml:space="preserve">Sep-23</t>
        </is>
      </c>
      <c r="EA18" s="1" t="inlineStr">
        <is>
          <t xml:space="preserve">Oct-23</t>
        </is>
      </c>
      <c r="EB18" s="1" t="inlineStr">
        <is>
          <t xml:space="preserve">Nov-23</t>
        </is>
      </c>
      <c r="EC18" s="1" t="inlineStr">
        <is>
          <t xml:space="preserve">Dec-23</t>
        </is>
      </c>
      <c r="ED18" s="1" t="inlineStr">
        <is>
          <t xml:space="preserve">Jan-24</t>
        </is>
      </c>
      <c r="EE18" s="1" t="inlineStr">
        <is>
          <t xml:space="preserve">Feb-24</t>
        </is>
      </c>
      <c r="EF18" s="1" t="inlineStr">
        <is>
          <t xml:space="preserve">Mar-24</t>
        </is>
      </c>
      <c r="EG18" s="1" t="inlineStr">
        <is>
          <t xml:space="preserve">Apr-24</t>
        </is>
      </c>
      <c r="EH18" s="1" t="inlineStr">
        <is>
          <t xml:space="preserve">May-24</t>
        </is>
      </c>
      <c r="EI18" s="1" t="inlineStr">
        <is>
          <t xml:space="preserve">Jun-24</t>
        </is>
      </c>
      <c r="EJ18" s="1" t="inlineStr">
        <is>
          <t xml:space="preserve">Jul-24</t>
        </is>
      </c>
      <c r="EK18" s="1" t="inlineStr">
        <is>
          <t xml:space="preserve">Aug-24</t>
        </is>
      </c>
      <c r="EL18" s="1" t="inlineStr">
        <is>
          <t xml:space="preserve">Sep-24</t>
        </is>
      </c>
      <c r="EM18" s="1" t="inlineStr">
        <is>
          <t xml:space="preserve">Oct-24</t>
        </is>
      </c>
      <c r="EN18" s="1" t="inlineStr">
        <is>
          <t xml:space="preserve">Nov-24</t>
        </is>
      </c>
      <c r="EO18" s="1" t="inlineStr">
        <is>
          <t xml:space="preserve">Dec-24</t>
        </is>
      </c>
      <c r="EP18" s="1" t="inlineStr">
        <is>
          <t xml:space="preserve">Jan-25</t>
        </is>
      </c>
      <c r="EQ18" s="1" t="inlineStr">
        <is>
          <t xml:space="preserve">Feb-25</t>
        </is>
      </c>
      <c r="ER18" s="1" t="inlineStr">
        <is>
          <t xml:space="preserve">Mar-25</t>
        </is>
      </c>
      <c r="ES18" s="1" t="inlineStr">
        <is>
          <t xml:space="preserve">Apr-25</t>
        </is>
      </c>
      <c r="ET18" s="1" t="inlineStr">
        <is>
          <t xml:space="preserve">May-25</t>
        </is>
      </c>
      <c r="EU18" s="1" t="inlineStr">
        <is>
          <t xml:space="preserve">Jun-25</t>
        </is>
      </c>
      <c r="EV18" s="1" t="inlineStr">
        <is>
          <t xml:space="preserve">Jul-25</t>
        </is>
      </c>
      <c r="EW18" s="1" t="inlineStr">
        <is>
          <t xml:space="preserve">Aug-25</t>
        </is>
      </c>
      <c r="EX18" s="1" t="inlineStr">
        <is>
          <t xml:space="preserve">Sep-25</t>
        </is>
      </c>
      <c r="EY18" s="1" t="inlineStr">
        <is>
          <t xml:space="preserve">Oct-25</t>
        </is>
      </c>
      <c r="EZ18" s="1" t="inlineStr">
        <is>
          <t xml:space="preserve">Nov-25</t>
        </is>
      </c>
      <c r="FA18" s="1" t="inlineStr">
        <is>
          <t xml:space="preserve">Dec-25</t>
        </is>
      </c>
      <c r="FB18" s="1" t="inlineStr">
        <is>
          <t xml:space="preserve">Jan-26</t>
        </is>
      </c>
      <c r="FC18" s="1" t="inlineStr">
        <is>
          <t xml:space="preserve">Feb-26</t>
        </is>
      </c>
      <c r="FD18" s="1" t="inlineStr">
        <is>
          <t xml:space="preserve">Mar-26</t>
        </is>
      </c>
      <c r="FE18" s="1" t="inlineStr">
        <is>
          <t xml:space="preserve">Apr-26</t>
        </is>
      </c>
      <c r="FF18" s="1" t="inlineStr">
        <is>
          <t xml:space="preserve">May-26</t>
        </is>
      </c>
      <c r="FG18" s="1" t="inlineStr">
        <is>
          <t xml:space="preserve">Jun-26</t>
        </is>
      </c>
      <c r="FH18" s="1" t="inlineStr">
        <is>
          <t xml:space="preserve">Jul-26</t>
        </is>
      </c>
      <c r="FI18" s="1" t="inlineStr">
        <is>
          <t xml:space="preserve">Aug-26</t>
        </is>
      </c>
      <c r="FJ18" s="1" t="inlineStr">
        <is>
          <t xml:space="preserve">Sep-26</t>
        </is>
      </c>
    </row>
    <row r="19">
      <c r="A19" s="0" t="inlineStr">
        <is>
          <t xml:space="preserve">Month-end close ($)</t>
        </is>
      </c>
      <c r="B19" s="8">
        <f>'INTC by month'!B2</f>
        <v>21.04</v>
      </c>
      <c r="C19" s="8">
        <f>'INTC by month'!C2</f>
        <v>20.88</v>
      </c>
      <c r="D19" s="8">
        <f>'INTC by month'!D2</f>
        <v>21.84</v>
      </c>
      <c r="E19" s="8">
        <f>'INTC by month'!E2</f>
        <v>23.95</v>
      </c>
      <c r="F19" s="8">
        <f>'INTC by month'!F2</f>
        <v>24.28</v>
      </c>
      <c r="G19" s="8">
        <f>'INTC by month'!G2</f>
        <v>24.23</v>
      </c>
      <c r="H19" s="8">
        <f>'INTC by month'!H2</f>
        <v>23.34</v>
      </c>
      <c r="I19" s="8">
        <f>'INTC by month'!I2</f>
        <v>21.98</v>
      </c>
      <c r="J19" s="8">
        <f>'INTC by month'!J2</f>
        <v>22.92</v>
      </c>
      <c r="K19" s="8">
        <f>'INTC by month'!K2</f>
        <v>24.47</v>
      </c>
      <c r="L19" s="8">
        <f>'INTC by month'!L2</f>
        <v>23.84</v>
      </c>
      <c r="M19" s="8">
        <f>'INTC by month'!M2</f>
        <v>25.96</v>
      </c>
      <c r="N19" s="8">
        <f>'INTC by month'!N2</f>
        <v>24.54</v>
      </c>
      <c r="O19" s="8">
        <f>'INTC by month'!O2</f>
        <v>24.76</v>
      </c>
      <c r="P19" s="8">
        <f>'INTC by month'!P2</f>
        <v>25.81</v>
      </c>
      <c r="Q19" s="8">
        <f>'INTC by month'!Q2</f>
        <v>26.69</v>
      </c>
      <c r="R19" s="8">
        <f>'INTC by month'!R2</f>
        <v>27.32</v>
      </c>
      <c r="S19" s="8">
        <f>'INTC by month'!S2</f>
        <v>30.9</v>
      </c>
      <c r="T19" s="8">
        <f>'INTC by month'!T2</f>
        <v>33.89</v>
      </c>
      <c r="U19" s="8">
        <f>'INTC by month'!U2</f>
        <v>34.92</v>
      </c>
      <c r="V19" s="8">
        <f>'INTC by month'!V2</f>
        <v>34.82</v>
      </c>
      <c r="W19" s="8">
        <f>'INTC by month'!W2</f>
        <v>34.01</v>
      </c>
      <c r="X19" s="8">
        <f>'INTC by month'!X2</f>
        <v>37.25</v>
      </c>
      <c r="Y19" s="8">
        <f>'INTC by month'!Y2</f>
        <v>36.29</v>
      </c>
      <c r="Z19" s="8">
        <f>'INTC by month'!Z2</f>
        <v>33.04</v>
      </c>
      <c r="AA19" s="8">
        <f>'INTC by month'!AA2</f>
        <v>33.25</v>
      </c>
      <c r="AB19" s="8">
        <f>'INTC by month'!AB2</f>
        <v>31.27</v>
      </c>
      <c r="AC19" s="8">
        <f>'INTC by month'!AC2</f>
        <v>32.55</v>
      </c>
      <c r="AD19" s="8">
        <f>'INTC by month'!AD2</f>
        <v>34.46</v>
      </c>
      <c r="AE19" s="8">
        <f>'INTC by month'!AE2</f>
        <v>30.42</v>
      </c>
      <c r="AF19" s="8">
        <f>'INTC by month'!AF2</f>
        <v>28.95</v>
      </c>
      <c r="AG19" s="8">
        <f>'INTC by month'!AG2</f>
        <v>28.54</v>
      </c>
      <c r="AH19" s="8">
        <f>'INTC by month'!AH2</f>
        <v>30.14</v>
      </c>
      <c r="AI19" s="8">
        <f>'INTC by month'!AI2</f>
        <v>33.86</v>
      </c>
      <c r="AJ19" s="8">
        <f>'INTC by month'!AJ2</f>
        <v>34.77</v>
      </c>
      <c r="AK19" s="8">
        <f>'INTC by month'!AK2</f>
        <v>34.45</v>
      </c>
      <c r="AL19" s="8">
        <f>'INTC by month'!AL2</f>
        <v>31.02</v>
      </c>
      <c r="AM19" s="8">
        <f>'INTC by month'!AM2</f>
        <v>29.59</v>
      </c>
      <c r="AN19" s="8">
        <f>'INTC by month'!AN2</f>
        <v>32.35</v>
      </c>
      <c r="AO19" s="8">
        <f>'INTC by month'!AO2</f>
        <v>30.28</v>
      </c>
      <c r="AP19" s="8">
        <f>'INTC by month'!AP2</f>
        <v>31.59</v>
      </c>
      <c r="AQ19" s="8">
        <f>'INTC by month'!AQ2</f>
        <v>32.8</v>
      </c>
      <c r="AR19" s="8">
        <f>'INTC by month'!AR2</f>
        <v>34.86</v>
      </c>
      <c r="AS19" s="8">
        <f>'INTC by month'!AS2</f>
        <v>35.89</v>
      </c>
      <c r="AT19" s="8">
        <f>'INTC by month'!AT2</f>
        <v>37.75</v>
      </c>
      <c r="AU19" s="8">
        <f>'INTC by month'!AU2</f>
        <v>34.87</v>
      </c>
      <c r="AV19" s="8">
        <f>'INTC by month'!AV2</f>
        <v>34.7</v>
      </c>
      <c r="AW19" s="8">
        <f>'INTC by month'!AW2</f>
        <v>36.27</v>
      </c>
      <c r="AX19" s="8">
        <f>'INTC by month'!AX2</f>
        <v>36.82</v>
      </c>
      <c r="AY19" s="8">
        <f>'INTC by month'!AY2</f>
        <v>36.2</v>
      </c>
      <c r="AZ19" s="8">
        <f>'INTC by month'!AZ2</f>
        <v>36.07</v>
      </c>
      <c r="BA19" s="8">
        <f>'INTC by month'!BA2</f>
        <v>36.15</v>
      </c>
      <c r="BB19" s="8">
        <f>'INTC by month'!BB2</f>
        <v>36.11</v>
      </c>
      <c r="BC19" s="8">
        <f>'INTC by month'!BC2</f>
        <v>33.74</v>
      </c>
      <c r="BD19" s="8">
        <f>'INTC by month'!BD2</f>
        <v>35.47</v>
      </c>
      <c r="BE19" s="8">
        <f>'INTC by month'!BE2</f>
        <v>35.07</v>
      </c>
      <c r="BF19" s="8">
        <f>'INTC by month'!BF2</f>
        <v>38.08</v>
      </c>
      <c r="BG19" s="8">
        <f>'INTC by month'!BG2</f>
        <v>45.49</v>
      </c>
      <c r="BH19" s="8">
        <f>'INTC by month'!BH2</f>
        <v>44.84</v>
      </c>
      <c r="BI19" s="8">
        <f>'INTC by month'!BI2</f>
        <v>46.16</v>
      </c>
      <c r="BJ19" s="8">
        <f>'INTC by month'!BJ2</f>
        <v>48.14</v>
      </c>
      <c r="BK19" s="8">
        <f>'INTC by month'!BK2</f>
        <v>49.29</v>
      </c>
      <c r="BL19" s="8">
        <f>'INTC by month'!BL2</f>
        <v>52.08</v>
      </c>
      <c r="BM19" s="8">
        <f>'INTC by month'!BM2</f>
        <v>51.62</v>
      </c>
      <c r="BN19" s="8">
        <f>'INTC by month'!BN2</f>
        <v>55.2</v>
      </c>
      <c r="BO19" s="8">
        <f>'INTC by month'!BO2</f>
        <v>49.71</v>
      </c>
      <c r="BP19" s="8">
        <f>'INTC by month'!BP2</f>
        <v>48.1</v>
      </c>
      <c r="BQ19" s="8">
        <f>'INTC by month'!BQ2</f>
        <v>48.43</v>
      </c>
      <c r="BR19" s="8">
        <f>'INTC by month'!BR2</f>
        <v>47.29</v>
      </c>
      <c r="BS19" s="8">
        <f>'INTC by month'!BS2</f>
        <v>46.88</v>
      </c>
      <c r="BT19" s="8">
        <f>'INTC by month'!BT2</f>
        <v>49.31</v>
      </c>
      <c r="BU19" s="8">
        <f>'INTC by month'!BU2</f>
        <v>46.93</v>
      </c>
      <c r="BV19" s="8">
        <f>'INTC by month'!BV2</f>
        <v>47.12</v>
      </c>
      <c r="BW19" s="8">
        <f>'INTC by month'!BW2</f>
        <v>52.96</v>
      </c>
      <c r="BX19" s="8">
        <f>'INTC by month'!BX2</f>
        <v>53.7</v>
      </c>
      <c r="BY19" s="8">
        <f>'INTC by month'!BY2</f>
        <v>51.04</v>
      </c>
      <c r="BZ19" s="8">
        <f>'INTC by month'!BZ2</f>
        <v>44.04</v>
      </c>
      <c r="CA19" s="8">
        <f>'INTC by month'!CA2</f>
        <v>47.87</v>
      </c>
      <c r="CB19" s="8">
        <f>'INTC by month'!CB2</f>
        <v>50.55</v>
      </c>
      <c r="CC19" s="8">
        <f>'INTC by month'!CC2</f>
        <v>47.41</v>
      </c>
      <c r="CD19" s="8">
        <f>'INTC by month'!CD2</f>
        <v>51.53</v>
      </c>
      <c r="CE19" s="8">
        <f>'INTC by month'!CE2</f>
        <v>56.53</v>
      </c>
      <c r="CF19" s="8">
        <f>'INTC by month'!CF2</f>
        <v>58.05</v>
      </c>
      <c r="CG19" s="8">
        <f>'INTC by month'!CG2</f>
        <v>59.85</v>
      </c>
      <c r="CH19" s="8">
        <f>'INTC by month'!CH2</f>
        <v>63.93</v>
      </c>
      <c r="CI19" s="8">
        <f>'INTC by month'!CI2</f>
        <v>55.52</v>
      </c>
      <c r="CJ19" s="8">
        <f>'INTC by month'!CJ2</f>
        <v>54.12</v>
      </c>
      <c r="CK19" s="8">
        <f>'INTC by month'!CK2</f>
        <v>59.98</v>
      </c>
      <c r="CL19" s="8">
        <f>'INTC by month'!CL2</f>
        <v>62.93</v>
      </c>
      <c r="CM19" s="8">
        <f>'INTC by month'!CM2</f>
        <v>59.83</v>
      </c>
      <c r="CN19" s="8">
        <f>'INTC by month'!CN2</f>
        <v>47.73</v>
      </c>
      <c r="CO19" s="8">
        <f>'INTC by month'!CO2</f>
        <v>50.95</v>
      </c>
      <c r="CP19" s="8">
        <f>'INTC by month'!CP2</f>
        <v>51.78</v>
      </c>
      <c r="CQ19" s="8">
        <f>'INTC by month'!CQ2</f>
        <v>44.28</v>
      </c>
      <c r="CR19" s="8">
        <f>'INTC by month'!CR2</f>
        <v>48.35</v>
      </c>
      <c r="CS19" s="8">
        <f>'INTC by month'!CS2</f>
        <v>49.82</v>
      </c>
      <c r="CT19" s="8">
        <f>'INTC by month'!CT2</f>
        <v>55.51</v>
      </c>
      <c r="CU19" s="8">
        <f>'INTC by month'!CU2</f>
        <v>60.78</v>
      </c>
      <c r="CV19" s="8">
        <f>'INTC by month'!CV2</f>
        <v>64</v>
      </c>
      <c r="CW19" s="8">
        <f>'INTC by month'!CW2</f>
        <v>57.53</v>
      </c>
      <c r="CX19" s="8">
        <f>'INTC by month'!CX2</f>
        <v>57.12</v>
      </c>
      <c r="CY19" s="8">
        <f>'INTC by month'!CY2</f>
        <v>56.14</v>
      </c>
      <c r="CZ19" s="8">
        <f>'INTC by month'!CZ2</f>
        <v>53.72</v>
      </c>
      <c r="DA19" s="8">
        <f>'INTC by month'!DA2</f>
        <v>54.06</v>
      </c>
      <c r="DB19" s="8">
        <f>'INTC by month'!DB2</f>
        <v>53.28</v>
      </c>
      <c r="DC19" s="8">
        <f>'INTC by month'!DC2</f>
        <v>49</v>
      </c>
      <c r="DD19" s="8">
        <f>'INTC by month'!DD2</f>
        <v>49.2</v>
      </c>
      <c r="DE19" s="8">
        <f>'INTC by month'!DE2</f>
        <v>51.5</v>
      </c>
      <c r="DF19" s="8">
        <f>'INTC by month'!DF2</f>
        <v>48.82</v>
      </c>
      <c r="DG19" s="8">
        <f>'INTC by month'!DG2</f>
        <v>47.7</v>
      </c>
      <c r="DH19" s="8">
        <f>'INTC by month'!DH2</f>
        <v>49.56</v>
      </c>
      <c r="DI19" s="8">
        <f>'INTC by month'!DI2</f>
        <v>43.59</v>
      </c>
      <c r="DJ19" s="8">
        <f>'INTC by month'!DJ2</f>
        <v>44.42</v>
      </c>
      <c r="DK19" s="8">
        <f>'INTC by month'!DK2</f>
        <v>37.41</v>
      </c>
      <c r="DL19" s="8">
        <f>'INTC by month'!DL2</f>
        <v>36.31</v>
      </c>
      <c r="DM19" s="8">
        <f>'INTC by month'!DM2</f>
        <v>31.92</v>
      </c>
      <c r="DN19" s="8">
        <f>'INTC by month'!DN2</f>
        <v>25.77</v>
      </c>
      <c r="DO19" s="8">
        <f>'INTC by month'!DO2</f>
        <v>28.43</v>
      </c>
      <c r="DP19" s="8">
        <f>'INTC by month'!DP2</f>
        <v>30.07</v>
      </c>
      <c r="DQ19" s="8">
        <f>'INTC by month'!DQ2</f>
        <v>26.43</v>
      </c>
      <c r="DR19" s="8">
        <f>'INTC by month'!DR2</f>
        <v>28.26</v>
      </c>
      <c r="DS19" s="8">
        <f>'INTC by month'!DS2</f>
        <v>24.93</v>
      </c>
      <c r="DT19" s="8">
        <f>'INTC by month'!DT2</f>
        <v>32.67</v>
      </c>
      <c r="DU19" s="8">
        <f>'INTC by month'!DU2</f>
        <v>31.06</v>
      </c>
      <c r="DV19" s="8">
        <f>'INTC by month'!DV2</f>
        <v>31.44</v>
      </c>
      <c r="DW19" s="8">
        <f>'INTC by month'!DW2</f>
        <v>33.44</v>
      </c>
      <c r="DX19" s="8">
        <f>'INTC by month'!DX2</f>
        <v>35.77</v>
      </c>
      <c r="DY19" s="8">
        <f>'INTC by month'!DY2</f>
        <v>35.14</v>
      </c>
      <c r="DZ19" s="8">
        <f>'INTC by month'!DZ2</f>
        <v>35.55</v>
      </c>
      <c r="EA19" s="8">
        <f>'INTC by month'!EA2</f>
        <v>36.5</v>
      </c>
      <c r="EB19" s="8">
        <f>'INTC by month'!EB2</f>
        <v>44.7</v>
      </c>
      <c r="EC19" s="8">
        <f>'INTC by month'!EC2</f>
        <v>50.25</v>
      </c>
      <c r="ED19" s="8">
        <f>'INTC by month'!ED2</f>
        <v>43.08</v>
      </c>
      <c r="EE19" s="8">
        <f>'INTC by month'!EE2</f>
        <v>43.05</v>
      </c>
      <c r="EF19" s="8">
        <f>'INTC by month'!EF2</f>
        <v>44.17</v>
      </c>
      <c r="EG19" s="8">
        <f>'INTC by month'!EG2</f>
        <v>30.47</v>
      </c>
      <c r="EH19" s="8">
        <f>'INTC by month'!EH2</f>
        <v>30.85</v>
      </c>
      <c r="EI19" s="8">
        <f>'INTC by month'!EI2</f>
        <v>30.97</v>
      </c>
      <c r="EJ19" s="8">
        <f>'INTC by month'!EJ2</f>
        <v>30.74</v>
      </c>
      <c r="EK19" s="8">
        <f>'INTC by month'!EK2</f>
        <v>22.04</v>
      </c>
      <c r="EL19" s="8">
        <f>'INTC by month'!EL2</f>
        <v>23.46</v>
      </c>
      <c r="EM19" s="8">
        <f>'INTC by month'!EM2</f>
        <v>21.52</v>
      </c>
      <c r="EN19" s="8">
        <f>'INTC by month'!EN2</f>
        <v>24.05</v>
      </c>
      <c r="EO19" s="8">
        <f>'INTC by month'!EO2</f>
        <v>20.05</v>
      </c>
      <c r="EP19" s="8">
        <f>'INTC by month'!EP2</f>
        <v>19.43</v>
      </c>
      <c r="EQ19" s="8">
        <f>'INTC by month'!EQ2</f>
        <v>23.73</v>
      </c>
      <c r="ER19" s="8">
        <f>'INTC by month'!ER2</f>
        <v>22.71</v>
      </c>
      <c r="ES19" s="8">
        <f>'INTC by month'!ES2</f>
        <v>20.1</v>
      </c>
      <c r="ET19" s="8">
        <f>'INTC by month'!ET2</f>
        <v>19.55</v>
      </c>
      <c r="EU19" s="8">
        <f>'INTC by month'!EU2</f>
        <v>22.4</v>
      </c>
      <c r="EV19" s="8">
        <f>'INTC by month'!EV2</f>
        <v>19.8</v>
      </c>
      <c r="EW19" s="8">
        <f>'INTC by month'!EW2</f>
        <v>24.35</v>
      </c>
      <c r="EX19" s="8">
        <f>'INTC by month'!EX2</f>
        <v>33.55</v>
      </c>
      <c r="EY19" s="8">
        <f>'INTC by month'!EY2</f>
        <v>39.99</v>
      </c>
      <c r="EZ19" s="8">
        <f>'INTC by month'!EZ2</f>
        <v>40.56</v>
      </c>
      <c r="FA19" s="8">
        <f>'INTC by month'!FA2</f>
        <v>36.9</v>
      </c>
      <c r="FB19" s="8">
        <f>'INTC by month'!FB2</f>
        <v>46.47</v>
      </c>
      <c r="FC19" s="8">
        <f>'INTC by month'!FC2</f>
        <v>45.61</v>
      </c>
      <c r="FD19" s="8">
        <f>'INTC by month'!FD2</f>
        <v>44.13</v>
      </c>
      <c r="FE19" s="8">
        <f>'INTC by month'!FE2</f>
        <v>94.48</v>
      </c>
      <c r="FF19" s="8">
        <f>'INTC by month'!FF2</f>
        <v>114.68</v>
      </c>
      <c r="FG19" s="8">
        <f>'INTC by month'!FG2</f>
        <v>139.63</v>
      </c>
      <c r="FH19" s="8">
        <f>'INTC by month'!FH2</f>
        <v>90.2</v>
      </c>
      <c r="FI19" s="8">
        <f>'INTC by month'!FI2</f>
        <v>89.51</v>
      </c>
      <c r="FJ19" s="8">
        <f>'INTC by month'!FJ2</f>
        <v>122.6</v>
      </c>
    </row>
    <row r="38">
      <c r="A38" s="1" t="inlineStr">
        <is>
          <t xml:space="preserve">Tenure scorecard: price at appointment, at handover, and the return in between</t>
        </is>
      </c>
    </row>
    <row r="39">
      <c r="A39" s="1" t="inlineStr">
        <is>
          <t xml:space="preserve">ceo</t>
        </is>
      </c>
      <c r="B39" s="1" t="inlineStr">
        <is>
          <t xml:space="preserve">Close, month of appointment ($)</t>
        </is>
      </c>
      <c r="C39" s="1" t="inlineStr">
        <is>
          <t xml:space="preserve">Close, end of tenure ($)</t>
        </is>
      </c>
      <c r="D39" s="1" t="inlineStr">
        <is>
          <t xml:space="preserve">Months in the role</t>
        </is>
      </c>
      <c r="E39" s="1" t="inlineStr">
        <is>
          <t xml:space="preserve">Total return</t>
        </is>
      </c>
      <c r="F39" s="1" t="inlineStr">
        <is>
          <t xml:space="preserve">Annualised return</t>
        </is>
      </c>
    </row>
    <row r="40">
      <c r="A40" s="0" t="inlineStr">
        <is>
          <t xml:space="preserve">Brian Krzanich</t>
        </is>
      </c>
      <c r="B40" s="8">
        <f>'Tenure scorecard'!B2</f>
        <v>24.28</v>
      </c>
      <c r="C40" s="8">
        <f>'Tenure scorecard'!B3</f>
        <v>49.71</v>
      </c>
      <c r="D40" s="8">
        <f>'Tenure scorecard'!B4</f>
        <v>61</v>
      </c>
      <c r="E40" s="12">
        <f>'Tenure scorecard'!B5</f>
        <v>1.047364085667216</v>
      </c>
      <c r="F40" s="12">
        <f>'Tenure scorecard'!B6</f>
        <v>0.15138006128728554</v>
      </c>
    </row>
    <row r="41">
      <c r="A41" s="0" t="inlineStr">
        <is>
          <t xml:space="preserve">Bob Swan (interim)</t>
        </is>
      </c>
      <c r="B41" s="8">
        <f>'Tenure scorecard'!C2</f>
        <v>49.71</v>
      </c>
      <c r="C41" s="8">
        <f>'Tenure scorecard'!C3</f>
        <v>47.12</v>
      </c>
      <c r="D41" s="8">
        <f>'Tenure scorecard'!C4</f>
        <v>7</v>
      </c>
      <c r="E41" s="12">
        <f>'Tenure scorecard'!C5</f>
        <v>-0.05210219271776306</v>
      </c>
      <c r="F41" s="12">
        <f>'Tenure scorecard'!C6</f>
        <v>-0.08764763244370577</v>
      </c>
    </row>
    <row r="42">
      <c r="A42" s="0" t="inlineStr">
        <is>
          <t xml:space="preserve">Bob Swan</t>
        </is>
      </c>
      <c r="B42" s="8">
        <f>'Tenure scorecard'!D2</f>
        <v>47.12</v>
      </c>
      <c r="C42" s="8">
        <f>'Tenure scorecard'!D3</f>
        <v>60.78</v>
      </c>
      <c r="D42" s="8">
        <f>'Tenure scorecard'!D4</f>
        <v>25</v>
      </c>
      <c r="E42" s="12">
        <f>'Tenure scorecard'!D5</f>
        <v>0.2898981324278438</v>
      </c>
      <c r="F42" s="12">
        <f>'Tenure scorecard'!D6</f>
        <v>0.1299691812358892</v>
      </c>
    </row>
    <row r="43">
      <c r="A43" s="0" t="inlineStr">
        <is>
          <t xml:space="preserve">Pat Gelsinger</t>
        </is>
      </c>
      <c r="B43" s="8">
        <f>'Tenure scorecard'!E2</f>
        <v>60.78</v>
      </c>
      <c r="C43" s="8">
        <f>'Tenure scorecard'!E3</f>
        <v>20.05</v>
      </c>
      <c r="D43" s="8">
        <f>'Tenure scorecard'!E4</f>
        <v>46</v>
      </c>
      <c r="E43" s="12">
        <f>'Tenure scorecard'!E5</f>
        <v>-0.6701217505758473</v>
      </c>
      <c r="F43" s="12">
        <f>'Tenure scorecard'!E6</f>
        <v>-0.25122189929894834</v>
      </c>
    </row>
    <row r="44">
      <c r="A44" s="0" t="inlineStr">
        <is>
          <t xml:space="preserve">Zinsner and Holthaus (interim)</t>
        </is>
      </c>
      <c r="B44" s="8">
        <f>'Tenure scorecard'!F2</f>
        <v>20.05</v>
      </c>
      <c r="C44" s="8">
        <f>'Tenure scorecard'!F3</f>
        <v>22.71</v>
      </c>
      <c r="D44" s="8">
        <f>'Tenure scorecard'!F4</f>
        <v>3</v>
      </c>
      <c r="E44" s="12">
        <f>'Tenure scorecard'!F5</f>
        <v>0.1326683291770574</v>
      </c>
      <c r="F44" s="12">
        <f>'Tenure scorecard'!F6</f>
        <v>0.6459287416013983</v>
      </c>
    </row>
    <row r="45">
      <c r="A45" s="0" t="inlineStr">
        <is>
          <t xml:space="preserve">Lip-Bu Tan</t>
        </is>
      </c>
      <c r="B45" s="8">
        <f>'Tenure scorecard'!G2</f>
        <v>22.71</v>
      </c>
      <c r="C45" s="8">
        <f>'Tenure scorecard'!G3</f>
        <v>122.6</v>
      </c>
      <c r="D45" s="8">
        <f>'Tenure scorecard'!G4</f>
        <v>18</v>
      </c>
      <c r="E45" s="12">
        <f>'Tenure scorecard'!G5</f>
        <v>4.398502862175253</v>
      </c>
      <c r="F45" s="12">
        <f>'Tenure scorecard'!G6</f>
        <v>2.0773877733559774</v>
      </c>
    </row>
    <row r="47">
      <c r="A47" s="1" t="inlineStr">
        <is>
          <t xml:space="preserve">Annualised return by tenure</t>
        </is>
      </c>
    </row>
    <row r="48">
      <c r="A48" s="1" t="inlineStr">
        <is>
          <t xml:space="preserve">ceo</t>
        </is>
      </c>
      <c r="B48" s="1" t="inlineStr">
        <is>
          <t xml:space="preserve">Annualised return</t>
        </is>
      </c>
    </row>
    <row r="49">
      <c r="A49" s="0" t="inlineStr">
        <is>
          <t xml:space="preserve">Brian Krzanich</t>
        </is>
      </c>
      <c r="B49" s="12">
        <f>'Tenure scorecard'!B6</f>
        <v>0.15138006128728554</v>
      </c>
    </row>
    <row r="50">
      <c r="A50" s="0" t="inlineStr">
        <is>
          <t xml:space="preserve">Bob Swan (interim)</t>
        </is>
      </c>
      <c r="B50" s="12">
        <f>'Tenure scorecard'!C6</f>
        <v>-0.08764763244370577</v>
      </c>
    </row>
    <row r="51">
      <c r="A51" s="0" t="inlineStr">
        <is>
          <t xml:space="preserve">Bob Swan</t>
        </is>
      </c>
      <c r="B51" s="12">
        <f>'Tenure scorecard'!D6</f>
        <v>0.1299691812358892</v>
      </c>
    </row>
    <row r="52">
      <c r="A52" s="0" t="inlineStr">
        <is>
          <t xml:space="preserve">Pat Gelsinger</t>
        </is>
      </c>
      <c r="B52" s="12">
        <f>'Tenure scorecard'!E6</f>
        <v>-0.25122189929894834</v>
      </c>
    </row>
    <row r="53">
      <c r="A53" s="0" t="inlineStr">
        <is>
          <t xml:space="preserve">Zinsner and Holthaus (interim)</t>
        </is>
      </c>
      <c r="B53" s="12">
        <f>'Tenure scorecard'!F6</f>
        <v>0.6459287416013983</v>
      </c>
    </row>
    <row r="54">
      <c r="A54" s="0" t="inlineStr">
        <is>
          <t xml:space="preserve">Lip-Bu Tan</t>
        </is>
      </c>
      <c r="B54" s="12">
        <f>'Tenure scorecard'!G6</f>
        <v>2.0773877733559774</v>
      </c>
    </row>
    <row r="73">
      <c r="A73" s="1" t="inlineStr">
        <is>
          <t xml:space="preserve">Monthly returns</t>
        </is>
      </c>
    </row>
    <row r="74">
      <c r="A74" s="1" t="inlineStr">
        <is>
          <t xml:space="preserve">line</t>
        </is>
      </c>
      <c r="B74" s="1" t="inlineStr">
        <is>
          <t xml:space="preserve">Jan-13</t>
        </is>
      </c>
      <c r="C74" s="1" t="inlineStr">
        <is>
          <t xml:space="preserve">Feb-13</t>
        </is>
      </c>
      <c r="D74" s="1" t="inlineStr">
        <is>
          <t xml:space="preserve">Mar-13</t>
        </is>
      </c>
      <c r="E74" s="1" t="inlineStr">
        <is>
          <t xml:space="preserve">Apr-13</t>
        </is>
      </c>
      <c r="F74" s="1" t="inlineStr">
        <is>
          <t xml:space="preserve">May-13</t>
        </is>
      </c>
      <c r="G74" s="1" t="inlineStr">
        <is>
          <t xml:space="preserve">Jun-13</t>
        </is>
      </c>
      <c r="H74" s="1" t="inlineStr">
        <is>
          <t xml:space="preserve">Jul-13</t>
        </is>
      </c>
      <c r="I74" s="1" t="inlineStr">
        <is>
          <t xml:space="preserve">Aug-13</t>
        </is>
      </c>
      <c r="J74" s="1" t="inlineStr">
        <is>
          <t xml:space="preserve">Sep-13</t>
        </is>
      </c>
      <c r="K74" s="1" t="inlineStr">
        <is>
          <t xml:space="preserve">Oct-13</t>
        </is>
      </c>
      <c r="L74" s="1" t="inlineStr">
        <is>
          <t xml:space="preserve">Nov-13</t>
        </is>
      </c>
      <c r="M74" s="1" t="inlineStr">
        <is>
          <t xml:space="preserve">Dec-13</t>
        </is>
      </c>
      <c r="N74" s="1" t="inlineStr">
        <is>
          <t xml:space="preserve">Jan-14</t>
        </is>
      </c>
      <c r="O74" s="1" t="inlineStr">
        <is>
          <t xml:space="preserve">Feb-14</t>
        </is>
      </c>
      <c r="P74" s="1" t="inlineStr">
        <is>
          <t xml:space="preserve">Mar-14</t>
        </is>
      </c>
      <c r="Q74" s="1" t="inlineStr">
        <is>
          <t xml:space="preserve">Apr-14</t>
        </is>
      </c>
      <c r="R74" s="1" t="inlineStr">
        <is>
          <t xml:space="preserve">May-14</t>
        </is>
      </c>
      <c r="S74" s="1" t="inlineStr">
        <is>
          <t xml:space="preserve">Jun-14</t>
        </is>
      </c>
      <c r="T74" s="1" t="inlineStr">
        <is>
          <t xml:space="preserve">Jul-14</t>
        </is>
      </c>
      <c r="U74" s="1" t="inlineStr">
        <is>
          <t xml:space="preserve">Aug-14</t>
        </is>
      </c>
      <c r="V74" s="1" t="inlineStr">
        <is>
          <t xml:space="preserve">Sep-14</t>
        </is>
      </c>
      <c r="W74" s="1" t="inlineStr">
        <is>
          <t xml:space="preserve">Oct-14</t>
        </is>
      </c>
      <c r="X74" s="1" t="inlineStr">
        <is>
          <t xml:space="preserve">Nov-14</t>
        </is>
      </c>
      <c r="Y74" s="1" t="inlineStr">
        <is>
          <t xml:space="preserve">Dec-14</t>
        </is>
      </c>
      <c r="Z74" s="1" t="inlineStr">
        <is>
          <t xml:space="preserve">Jan-15</t>
        </is>
      </c>
      <c r="AA74" s="1" t="inlineStr">
        <is>
          <t xml:space="preserve">Feb-15</t>
        </is>
      </c>
      <c r="AB74" s="1" t="inlineStr">
        <is>
          <t xml:space="preserve">Mar-15</t>
        </is>
      </c>
      <c r="AC74" s="1" t="inlineStr">
        <is>
          <t xml:space="preserve">Apr-15</t>
        </is>
      </c>
      <c r="AD74" s="1" t="inlineStr">
        <is>
          <t xml:space="preserve">May-15</t>
        </is>
      </c>
      <c r="AE74" s="1" t="inlineStr">
        <is>
          <t xml:space="preserve">Jun-15</t>
        </is>
      </c>
      <c r="AF74" s="1" t="inlineStr">
        <is>
          <t xml:space="preserve">Jul-15</t>
        </is>
      </c>
      <c r="AG74" s="1" t="inlineStr">
        <is>
          <t xml:space="preserve">Aug-15</t>
        </is>
      </c>
      <c r="AH74" s="1" t="inlineStr">
        <is>
          <t xml:space="preserve">Sep-15</t>
        </is>
      </c>
      <c r="AI74" s="1" t="inlineStr">
        <is>
          <t xml:space="preserve">Oct-15</t>
        </is>
      </c>
      <c r="AJ74" s="1" t="inlineStr">
        <is>
          <t xml:space="preserve">Nov-15</t>
        </is>
      </c>
      <c r="AK74" s="1" t="inlineStr">
        <is>
          <t xml:space="preserve">Dec-15</t>
        </is>
      </c>
      <c r="AL74" s="1" t="inlineStr">
        <is>
          <t xml:space="preserve">Jan-16</t>
        </is>
      </c>
      <c r="AM74" s="1" t="inlineStr">
        <is>
          <t xml:space="preserve">Feb-16</t>
        </is>
      </c>
      <c r="AN74" s="1" t="inlineStr">
        <is>
          <t xml:space="preserve">Mar-16</t>
        </is>
      </c>
      <c r="AO74" s="1" t="inlineStr">
        <is>
          <t xml:space="preserve">Apr-16</t>
        </is>
      </c>
      <c r="AP74" s="1" t="inlineStr">
        <is>
          <t xml:space="preserve">May-16</t>
        </is>
      </c>
      <c r="AQ74" s="1" t="inlineStr">
        <is>
          <t xml:space="preserve">Jun-16</t>
        </is>
      </c>
      <c r="AR74" s="1" t="inlineStr">
        <is>
          <t xml:space="preserve">Jul-16</t>
        </is>
      </c>
      <c r="AS74" s="1" t="inlineStr">
        <is>
          <t xml:space="preserve">Aug-16</t>
        </is>
      </c>
      <c r="AT74" s="1" t="inlineStr">
        <is>
          <t xml:space="preserve">Sep-16</t>
        </is>
      </c>
      <c r="AU74" s="1" t="inlineStr">
        <is>
          <t xml:space="preserve">Oct-16</t>
        </is>
      </c>
      <c r="AV74" s="1" t="inlineStr">
        <is>
          <t xml:space="preserve">Nov-16</t>
        </is>
      </c>
      <c r="AW74" s="1" t="inlineStr">
        <is>
          <t xml:space="preserve">Dec-16</t>
        </is>
      </c>
      <c r="AX74" s="1" t="inlineStr">
        <is>
          <t xml:space="preserve">Jan-17</t>
        </is>
      </c>
      <c r="AY74" s="1" t="inlineStr">
        <is>
          <t xml:space="preserve">Feb-17</t>
        </is>
      </c>
      <c r="AZ74" s="1" t="inlineStr">
        <is>
          <t xml:space="preserve">Mar-17</t>
        </is>
      </c>
      <c r="BA74" s="1" t="inlineStr">
        <is>
          <t xml:space="preserve">Apr-17</t>
        </is>
      </c>
      <c r="BB74" s="1" t="inlineStr">
        <is>
          <t xml:space="preserve">May-17</t>
        </is>
      </c>
      <c r="BC74" s="1" t="inlineStr">
        <is>
          <t xml:space="preserve">Jun-17</t>
        </is>
      </c>
      <c r="BD74" s="1" t="inlineStr">
        <is>
          <t xml:space="preserve">Jul-17</t>
        </is>
      </c>
      <c r="BE74" s="1" t="inlineStr">
        <is>
          <t xml:space="preserve">Aug-17</t>
        </is>
      </c>
      <c r="BF74" s="1" t="inlineStr">
        <is>
          <t xml:space="preserve">Sep-17</t>
        </is>
      </c>
      <c r="BG74" s="1" t="inlineStr">
        <is>
          <t xml:space="preserve">Oct-17</t>
        </is>
      </c>
      <c r="BH74" s="1" t="inlineStr">
        <is>
          <t xml:space="preserve">Nov-17</t>
        </is>
      </c>
      <c r="BI74" s="1" t="inlineStr">
        <is>
          <t xml:space="preserve">Dec-17</t>
        </is>
      </c>
      <c r="BJ74" s="1" t="inlineStr">
        <is>
          <t xml:space="preserve">Jan-18</t>
        </is>
      </c>
      <c r="BK74" s="1" t="inlineStr">
        <is>
          <t xml:space="preserve">Feb-18</t>
        </is>
      </c>
      <c r="BL74" s="1" t="inlineStr">
        <is>
          <t xml:space="preserve">Mar-18</t>
        </is>
      </c>
      <c r="BM74" s="1" t="inlineStr">
        <is>
          <t xml:space="preserve">Apr-18</t>
        </is>
      </c>
      <c r="BN74" s="1" t="inlineStr">
        <is>
          <t xml:space="preserve">May-18</t>
        </is>
      </c>
      <c r="BO74" s="1" t="inlineStr">
        <is>
          <t xml:space="preserve">Jun-18</t>
        </is>
      </c>
      <c r="BP74" s="1" t="inlineStr">
        <is>
          <t xml:space="preserve">Jul-18</t>
        </is>
      </c>
      <c r="BQ74" s="1" t="inlineStr">
        <is>
          <t xml:space="preserve">Aug-18</t>
        </is>
      </c>
      <c r="BR74" s="1" t="inlineStr">
        <is>
          <t xml:space="preserve">Sep-18</t>
        </is>
      </c>
      <c r="BS74" s="1" t="inlineStr">
        <is>
          <t xml:space="preserve">Oct-18</t>
        </is>
      </c>
      <c r="BT74" s="1" t="inlineStr">
        <is>
          <t xml:space="preserve">Nov-18</t>
        </is>
      </c>
      <c r="BU74" s="1" t="inlineStr">
        <is>
          <t xml:space="preserve">Dec-18</t>
        </is>
      </c>
      <c r="BV74" s="1" t="inlineStr">
        <is>
          <t xml:space="preserve">Jan-19</t>
        </is>
      </c>
      <c r="BW74" s="1" t="inlineStr">
        <is>
          <t xml:space="preserve">Feb-19</t>
        </is>
      </c>
      <c r="BX74" s="1" t="inlineStr">
        <is>
          <t xml:space="preserve">Mar-19</t>
        </is>
      </c>
      <c r="BY74" s="1" t="inlineStr">
        <is>
          <t xml:space="preserve">Apr-19</t>
        </is>
      </c>
      <c r="BZ74" s="1" t="inlineStr">
        <is>
          <t xml:space="preserve">May-19</t>
        </is>
      </c>
      <c r="CA74" s="1" t="inlineStr">
        <is>
          <t xml:space="preserve">Jun-19</t>
        </is>
      </c>
      <c r="CB74" s="1" t="inlineStr">
        <is>
          <t xml:space="preserve">Jul-19</t>
        </is>
      </c>
      <c r="CC74" s="1" t="inlineStr">
        <is>
          <t xml:space="preserve">Aug-19</t>
        </is>
      </c>
      <c r="CD74" s="1" t="inlineStr">
        <is>
          <t xml:space="preserve">Sep-19</t>
        </is>
      </c>
      <c r="CE74" s="1" t="inlineStr">
        <is>
          <t xml:space="preserve">Oct-19</t>
        </is>
      </c>
      <c r="CF74" s="1" t="inlineStr">
        <is>
          <t xml:space="preserve">Nov-19</t>
        </is>
      </c>
      <c r="CG74" s="1" t="inlineStr">
        <is>
          <t xml:space="preserve">Dec-19</t>
        </is>
      </c>
      <c r="CH74" s="1" t="inlineStr">
        <is>
          <t xml:space="preserve">Jan-20</t>
        </is>
      </c>
      <c r="CI74" s="1" t="inlineStr">
        <is>
          <t xml:space="preserve">Feb-20</t>
        </is>
      </c>
      <c r="CJ74" s="1" t="inlineStr">
        <is>
          <t xml:space="preserve">Mar-20</t>
        </is>
      </c>
      <c r="CK74" s="1" t="inlineStr">
        <is>
          <t xml:space="preserve">Apr-20</t>
        </is>
      </c>
      <c r="CL74" s="1" t="inlineStr">
        <is>
          <t xml:space="preserve">May-20</t>
        </is>
      </c>
      <c r="CM74" s="1" t="inlineStr">
        <is>
          <t xml:space="preserve">Jun-20</t>
        </is>
      </c>
      <c r="CN74" s="1" t="inlineStr">
        <is>
          <t xml:space="preserve">Jul-20</t>
        </is>
      </c>
      <c r="CO74" s="1" t="inlineStr">
        <is>
          <t xml:space="preserve">Aug-20</t>
        </is>
      </c>
      <c r="CP74" s="1" t="inlineStr">
        <is>
          <t xml:space="preserve">Sep-20</t>
        </is>
      </c>
      <c r="CQ74" s="1" t="inlineStr">
        <is>
          <t xml:space="preserve">Oct-20</t>
        </is>
      </c>
      <c r="CR74" s="1" t="inlineStr">
        <is>
          <t xml:space="preserve">Nov-20</t>
        </is>
      </c>
      <c r="CS74" s="1" t="inlineStr">
        <is>
          <t xml:space="preserve">Dec-20</t>
        </is>
      </c>
      <c r="CT74" s="1" t="inlineStr">
        <is>
          <t xml:space="preserve">Jan-21</t>
        </is>
      </c>
      <c r="CU74" s="1" t="inlineStr">
        <is>
          <t xml:space="preserve">Feb-21</t>
        </is>
      </c>
      <c r="CV74" s="1" t="inlineStr">
        <is>
          <t xml:space="preserve">Mar-21</t>
        </is>
      </c>
      <c r="CW74" s="1" t="inlineStr">
        <is>
          <t xml:space="preserve">Apr-21</t>
        </is>
      </c>
      <c r="CX74" s="1" t="inlineStr">
        <is>
          <t xml:space="preserve">May-21</t>
        </is>
      </c>
      <c r="CY74" s="1" t="inlineStr">
        <is>
          <t xml:space="preserve">Jun-21</t>
        </is>
      </c>
      <c r="CZ74" s="1" t="inlineStr">
        <is>
          <t xml:space="preserve">Jul-21</t>
        </is>
      </c>
      <c r="DA74" s="1" t="inlineStr">
        <is>
          <t xml:space="preserve">Aug-21</t>
        </is>
      </c>
      <c r="DB74" s="1" t="inlineStr">
        <is>
          <t xml:space="preserve">Sep-21</t>
        </is>
      </c>
      <c r="DC74" s="1" t="inlineStr">
        <is>
          <t xml:space="preserve">Oct-21</t>
        </is>
      </c>
      <c r="DD74" s="1" t="inlineStr">
        <is>
          <t xml:space="preserve">Nov-21</t>
        </is>
      </c>
      <c r="DE74" s="1" t="inlineStr">
        <is>
          <t xml:space="preserve">Dec-21</t>
        </is>
      </c>
      <c r="DF74" s="1" t="inlineStr">
        <is>
          <t xml:space="preserve">Jan-22</t>
        </is>
      </c>
      <c r="DG74" s="1" t="inlineStr">
        <is>
          <t xml:space="preserve">Feb-22</t>
        </is>
      </c>
      <c r="DH74" s="1" t="inlineStr">
        <is>
          <t xml:space="preserve">Mar-22</t>
        </is>
      </c>
      <c r="DI74" s="1" t="inlineStr">
        <is>
          <t xml:space="preserve">Apr-22</t>
        </is>
      </c>
      <c r="DJ74" s="1" t="inlineStr">
        <is>
          <t xml:space="preserve">May-22</t>
        </is>
      </c>
      <c r="DK74" s="1" t="inlineStr">
        <is>
          <t xml:space="preserve">Jun-22</t>
        </is>
      </c>
      <c r="DL74" s="1" t="inlineStr">
        <is>
          <t xml:space="preserve">Jul-22</t>
        </is>
      </c>
      <c r="DM74" s="1" t="inlineStr">
        <is>
          <t xml:space="preserve">Aug-22</t>
        </is>
      </c>
      <c r="DN74" s="1" t="inlineStr">
        <is>
          <t xml:space="preserve">Sep-22</t>
        </is>
      </c>
      <c r="DO74" s="1" t="inlineStr">
        <is>
          <t xml:space="preserve">Oct-22</t>
        </is>
      </c>
      <c r="DP74" s="1" t="inlineStr">
        <is>
          <t xml:space="preserve">Nov-22</t>
        </is>
      </c>
      <c r="DQ74" s="1" t="inlineStr">
        <is>
          <t xml:space="preserve">Dec-22</t>
        </is>
      </c>
      <c r="DR74" s="1" t="inlineStr">
        <is>
          <t xml:space="preserve">Jan-23</t>
        </is>
      </c>
      <c r="DS74" s="1" t="inlineStr">
        <is>
          <t xml:space="preserve">Feb-23</t>
        </is>
      </c>
      <c r="DT74" s="1" t="inlineStr">
        <is>
          <t xml:space="preserve">Mar-23</t>
        </is>
      </c>
      <c r="DU74" s="1" t="inlineStr">
        <is>
          <t xml:space="preserve">Apr-23</t>
        </is>
      </c>
      <c r="DV74" s="1" t="inlineStr">
        <is>
          <t xml:space="preserve">May-23</t>
        </is>
      </c>
      <c r="DW74" s="1" t="inlineStr">
        <is>
          <t xml:space="preserve">Jun-23</t>
        </is>
      </c>
      <c r="DX74" s="1" t="inlineStr">
        <is>
          <t xml:space="preserve">Jul-23</t>
        </is>
      </c>
      <c r="DY74" s="1" t="inlineStr">
        <is>
          <t xml:space="preserve">Aug-23</t>
        </is>
      </c>
      <c r="DZ74" s="1" t="inlineStr">
        <is>
          <t xml:space="preserve">Sep-23</t>
        </is>
      </c>
      <c r="EA74" s="1" t="inlineStr">
        <is>
          <t xml:space="preserve">Oct-23</t>
        </is>
      </c>
      <c r="EB74" s="1" t="inlineStr">
        <is>
          <t xml:space="preserve">Nov-23</t>
        </is>
      </c>
      <c r="EC74" s="1" t="inlineStr">
        <is>
          <t xml:space="preserve">Dec-23</t>
        </is>
      </c>
      <c r="ED74" s="1" t="inlineStr">
        <is>
          <t xml:space="preserve">Jan-24</t>
        </is>
      </c>
      <c r="EE74" s="1" t="inlineStr">
        <is>
          <t xml:space="preserve">Feb-24</t>
        </is>
      </c>
      <c r="EF74" s="1" t="inlineStr">
        <is>
          <t xml:space="preserve">Mar-24</t>
        </is>
      </c>
      <c r="EG74" s="1" t="inlineStr">
        <is>
          <t xml:space="preserve">Apr-24</t>
        </is>
      </c>
      <c r="EH74" s="1" t="inlineStr">
        <is>
          <t xml:space="preserve">May-24</t>
        </is>
      </c>
      <c r="EI74" s="1" t="inlineStr">
        <is>
          <t xml:space="preserve">Jun-24</t>
        </is>
      </c>
      <c r="EJ74" s="1" t="inlineStr">
        <is>
          <t xml:space="preserve">Jul-24</t>
        </is>
      </c>
      <c r="EK74" s="1" t="inlineStr">
        <is>
          <t xml:space="preserve">Aug-24</t>
        </is>
      </c>
      <c r="EL74" s="1" t="inlineStr">
        <is>
          <t xml:space="preserve">Sep-24</t>
        </is>
      </c>
      <c r="EM74" s="1" t="inlineStr">
        <is>
          <t xml:space="preserve">Oct-24</t>
        </is>
      </c>
      <c r="EN74" s="1" t="inlineStr">
        <is>
          <t xml:space="preserve">Nov-24</t>
        </is>
      </c>
      <c r="EO74" s="1" t="inlineStr">
        <is>
          <t xml:space="preserve">Dec-24</t>
        </is>
      </c>
      <c r="EP74" s="1" t="inlineStr">
        <is>
          <t xml:space="preserve">Jan-25</t>
        </is>
      </c>
      <c r="EQ74" s="1" t="inlineStr">
        <is>
          <t xml:space="preserve">Feb-25</t>
        </is>
      </c>
      <c r="ER74" s="1" t="inlineStr">
        <is>
          <t xml:space="preserve">Mar-25</t>
        </is>
      </c>
      <c r="ES74" s="1" t="inlineStr">
        <is>
          <t xml:space="preserve">Apr-25</t>
        </is>
      </c>
      <c r="ET74" s="1" t="inlineStr">
        <is>
          <t xml:space="preserve">May-25</t>
        </is>
      </c>
      <c r="EU74" s="1" t="inlineStr">
        <is>
          <t xml:space="preserve">Jun-25</t>
        </is>
      </c>
      <c r="EV74" s="1" t="inlineStr">
        <is>
          <t xml:space="preserve">Jul-25</t>
        </is>
      </c>
      <c r="EW74" s="1" t="inlineStr">
        <is>
          <t xml:space="preserve">Aug-25</t>
        </is>
      </c>
      <c r="EX74" s="1" t="inlineStr">
        <is>
          <t xml:space="preserve">Sep-25</t>
        </is>
      </c>
      <c r="EY74" s="1" t="inlineStr">
        <is>
          <t xml:space="preserve">Oct-25</t>
        </is>
      </c>
      <c r="EZ74" s="1" t="inlineStr">
        <is>
          <t xml:space="preserve">Nov-25</t>
        </is>
      </c>
      <c r="FA74" s="1" t="inlineStr">
        <is>
          <t xml:space="preserve">Dec-25</t>
        </is>
      </c>
      <c r="FB74" s="1" t="inlineStr">
        <is>
          <t xml:space="preserve">Jan-26</t>
        </is>
      </c>
      <c r="FC74" s="1" t="inlineStr">
        <is>
          <t xml:space="preserve">Feb-26</t>
        </is>
      </c>
      <c r="FD74" s="1" t="inlineStr">
        <is>
          <t xml:space="preserve">Mar-26</t>
        </is>
      </c>
      <c r="FE74" s="1" t="inlineStr">
        <is>
          <t xml:space="preserve">Apr-26</t>
        </is>
      </c>
      <c r="FF74" s="1" t="inlineStr">
        <is>
          <t xml:space="preserve">May-26</t>
        </is>
      </c>
      <c r="FG74" s="1" t="inlineStr">
        <is>
          <t xml:space="preserve">Jun-26</t>
        </is>
      </c>
      <c r="FH74" s="1" t="inlineStr">
        <is>
          <t xml:space="preserve">Jul-26</t>
        </is>
      </c>
      <c r="FI74" s="1" t="inlineStr">
        <is>
          <t xml:space="preserve">Aug-26</t>
        </is>
      </c>
      <c r="FJ74" s="1" t="inlineStr">
        <is>
          <t xml:space="preserve">Sep-26</t>
        </is>
      </c>
    </row>
    <row r="75">
      <c r="A75" s="0" t="inlineStr">
        <is>
          <t xml:space="preserve">Return, month over month</t>
        </is>
      </c>
      <c r="B75" s="12">
        <f>'INTC by month'!B6</f>
      </c>
      <c r="C75" s="12">
        <f>'INTC by month'!C6</f>
        <v>-0.0076045627376425395</v>
      </c>
      <c r="D75" s="12">
        <f>'INTC by month'!D6</f>
        <v>0.04597701149425282</v>
      </c>
      <c r="E75" s="12">
        <f>'INTC by month'!E6</f>
        <v>0.09661172161172149</v>
      </c>
      <c r="F75" s="12">
        <f>'INTC by month'!F6</f>
        <v>0.013778705636743327</v>
      </c>
      <c r="G75" s="12">
        <f>'INTC by month'!G6</f>
        <v>-0.0020593080724876645</v>
      </c>
      <c r="H75" s="12">
        <f>'INTC by month'!H6</f>
        <v>-0.03673132480396202</v>
      </c>
      <c r="I75" s="12">
        <f>'INTC by month'!I6</f>
        <v>-0.05826906598114823</v>
      </c>
      <c r="J75" s="12">
        <f>'INTC by month'!J6</f>
        <v>0.04276615104640591</v>
      </c>
      <c r="K75" s="12">
        <f>'INTC by month'!K6</f>
        <v>0.06762652705061067</v>
      </c>
      <c r="L75" s="12">
        <f>'INTC by month'!L6</f>
        <v>-0.025745811197384505</v>
      </c>
      <c r="M75" s="12">
        <f>'INTC by month'!M6</f>
        <v>0.0889261744966443</v>
      </c>
      <c r="N75" s="12">
        <f>'INTC by month'!N6</f>
        <v>-0.054699537750385274</v>
      </c>
      <c r="O75" s="12">
        <f>'INTC by month'!O6</f>
        <v>0.00896495517522422</v>
      </c>
      <c r="P75" s="12">
        <f>'INTC by month'!P6</f>
        <v>0.042407108239095104</v>
      </c>
      <c r="Q75" s="12">
        <f>'INTC by month'!Q6</f>
        <v>0.034095311894614566</v>
      </c>
      <c r="R75" s="12">
        <f>'INTC by month'!R6</f>
        <v>0.023604346197077408</v>
      </c>
      <c r="S75" s="12">
        <f>'INTC by month'!S6</f>
        <v>0.13103953147877</v>
      </c>
      <c r="T75" s="12">
        <f>'INTC by month'!T6</f>
        <v>0.09676375404530746</v>
      </c>
      <c r="U75" s="12">
        <f>'INTC by month'!U6</f>
        <v>0.030392446149306585</v>
      </c>
      <c r="V75" s="12">
        <f>'INTC by month'!V6</f>
        <v>-0.00286368843069873</v>
      </c>
      <c r="W75" s="12">
        <f>'INTC by month'!W6</f>
        <v>-0.023262492820218306</v>
      </c>
      <c r="X75" s="12">
        <f>'INTC by month'!X6</f>
        <v>0.09526609820640997</v>
      </c>
      <c r="Y75" s="12">
        <f>'INTC by month'!Y6</f>
        <v>-0.025771812080536916</v>
      </c>
      <c r="Z75" s="12">
        <f>'INTC by month'!Z6</f>
        <v>-0.08955635161201436</v>
      </c>
      <c r="AA75" s="12">
        <f>'INTC by month'!AA6</f>
        <v>0.006355932203389925</v>
      </c>
      <c r="AB75" s="12">
        <f>'INTC by month'!AB6</f>
        <v>-0.05954887218045113</v>
      </c>
      <c r="AC75" s="12">
        <f>'INTC by month'!AC6</f>
        <v>0.04093380236648536</v>
      </c>
      <c r="AD75" s="12">
        <f>'INTC by month'!AD6</f>
        <v>0.05867895545314905</v>
      </c>
      <c r="AE75" s="12">
        <f>'INTC by month'!AE6</f>
        <v>-0.11723737666860123</v>
      </c>
      <c r="AF75" s="12">
        <f>'INTC by month'!AF6</f>
        <v>-0.0483234714003945</v>
      </c>
      <c r="AG75" s="12">
        <f>'INTC by month'!AG6</f>
        <v>-0.014162348877374775</v>
      </c>
      <c r="AH75" s="12">
        <f>'INTC by month'!AH6</f>
        <v>0.05606166783461819</v>
      </c>
      <c r="AI75" s="12">
        <f>'INTC by month'!AI6</f>
        <v>0.12342402123424012</v>
      </c>
      <c r="AJ75" s="12">
        <f>'INTC by month'!AJ6</f>
        <v>0.026875369167159047</v>
      </c>
      <c r="AK75" s="12">
        <f>'INTC by month'!AK6</f>
        <v>-0.009203336209375856</v>
      </c>
      <c r="AL75" s="12">
        <f>'INTC by month'!AL6</f>
        <v>-0.09956458635703924</v>
      </c>
      <c r="AM75" s="12">
        <f>'INTC by month'!AM6</f>
        <v>-0.046099290780141855</v>
      </c>
      <c r="AN75" s="12">
        <f>'INTC by month'!AN6</f>
        <v>0.09327475498479232</v>
      </c>
      <c r="AO75" s="12">
        <f>'INTC by month'!AO6</f>
        <v>-0.06398763523956719</v>
      </c>
      <c r="AP75" s="12">
        <f>'INTC by month'!AP6</f>
        <v>0.04326287978863941</v>
      </c>
      <c r="AQ75" s="12">
        <f>'INTC by month'!AQ6</f>
        <v>0.03830326052548272</v>
      </c>
      <c r="AR75" s="12">
        <f>'INTC by month'!AR6</f>
        <v>0.06280487804878065</v>
      </c>
      <c r="AS75" s="12">
        <f>'INTC by month'!AS6</f>
        <v>0.029546758462421163</v>
      </c>
      <c r="AT75" s="12">
        <f>'INTC by month'!AT6</f>
        <v>0.05182502089718577</v>
      </c>
      <c r="AU75" s="12">
        <f>'INTC by month'!AU6</f>
        <v>-0.0762913907284769</v>
      </c>
      <c r="AV75" s="12">
        <f>'INTC by month'!AV6</f>
        <v>-0.004875250932033115</v>
      </c>
      <c r="AW75" s="12">
        <f>'INTC by month'!AW6</f>
        <v>0.04524495677233431</v>
      </c>
      <c r="AX75" s="12">
        <f>'INTC by month'!AX6</f>
        <v>0.015164047422111748</v>
      </c>
      <c r="AY75" s="12">
        <f>'INTC by month'!AY6</f>
        <v>-0.016838674633351425</v>
      </c>
      <c r="AZ75" s="12">
        <f>'INTC by month'!AZ6</f>
        <v>-0.0035911602209945936</v>
      </c>
      <c r="BA75" s="12">
        <f>'INTC by month'!BA6</f>
        <v>0.0022179096201828674</v>
      </c>
      <c r="BB75" s="12">
        <f>'INTC by month'!BB6</f>
        <v>-0.0011065006915629283</v>
      </c>
      <c r="BC75" s="12">
        <f>'INTC by month'!BC6</f>
        <v>-0.06563278870119071</v>
      </c>
      <c r="BD75" s="12">
        <f>'INTC by month'!BD6</f>
        <v>0.05127445168938927</v>
      </c>
      <c r="BE75" s="12">
        <f>'INTC by month'!BE6</f>
        <v>-0.01127713560755561</v>
      </c>
      <c r="BF75" s="12">
        <f>'INTC by month'!BF6</f>
        <v>0.0858283433133733</v>
      </c>
      <c r="BG75" s="12">
        <f>'INTC by month'!BG6</f>
        <v>0.19459033613445387</v>
      </c>
      <c r="BH75" s="12">
        <f>'INTC by month'!BH6</f>
        <v>-0.014288854693339181</v>
      </c>
      <c r="BI75" s="12">
        <f>'INTC by month'!BI6</f>
        <v>0.02943800178412115</v>
      </c>
      <c r="BJ75" s="12">
        <f>'INTC by month'!BJ6</f>
        <v>0.042894280762565185</v>
      </c>
      <c r="BK75" s="12">
        <f>'INTC by month'!BK6</f>
        <v>0.023888658080598146</v>
      </c>
      <c r="BL75" s="12">
        <f>'INTC by month'!BL6</f>
        <v>0.05660377358490565</v>
      </c>
      <c r="BM75" s="12">
        <f>'INTC by month'!BM6</f>
        <v>-0.008832565284178195</v>
      </c>
      <c r="BN75" s="12">
        <f>'INTC by month'!BN6</f>
        <v>0.0693529639674546</v>
      </c>
      <c r="BO75" s="12">
        <f>'INTC by month'!BO6</f>
        <v>-0.09945652173913044</v>
      </c>
      <c r="BP75" s="12">
        <f>'INTC by month'!BP6</f>
        <v>-0.03238784952725804</v>
      </c>
      <c r="BQ75" s="12">
        <f>'INTC by month'!BQ6</f>
        <v>0.006860706860706722</v>
      </c>
      <c r="BR75" s="12">
        <f>'INTC by month'!BR6</f>
        <v>-0.02353912863927321</v>
      </c>
      <c r="BS75" s="12">
        <f>'INTC by month'!BS6</f>
        <v>-0.0086699090716853</v>
      </c>
      <c r="BT75" s="12">
        <f>'INTC by month'!BT6</f>
        <v>0.05183447098976113</v>
      </c>
      <c r="BU75" s="12">
        <f>'INTC by month'!BU6</f>
        <v>-0.04826607179071185</v>
      </c>
      <c r="BV75" s="12">
        <f>'INTC by month'!BV6</f>
        <v>0.004048582995951344</v>
      </c>
      <c r="BW75" s="12">
        <f>'INTC by month'!BW6</f>
        <v>0.12393887945670645</v>
      </c>
      <c r="BX75" s="12">
        <f>'INTC by month'!BX6</f>
        <v>0.013972809667673669</v>
      </c>
      <c r="BY75" s="12">
        <f>'INTC by month'!BY6</f>
        <v>-0.0495344506517692</v>
      </c>
      <c r="BZ75" s="12">
        <f>'INTC by month'!BZ6</f>
        <v>-0.13714733542319746</v>
      </c>
      <c r="CA75" s="12">
        <f>'INTC by month'!CA6</f>
        <v>0.08696639418710261</v>
      </c>
      <c r="CB75" s="12">
        <f>'INTC by month'!CB6</f>
        <v>0.05598495926467506</v>
      </c>
      <c r="CC75" s="12">
        <f>'INTC by month'!CC6</f>
        <v>-0.062116716122650906</v>
      </c>
      <c r="CD75" s="12">
        <f>'INTC by month'!CD6</f>
        <v>0.0869014975743514</v>
      </c>
      <c r="CE75" s="12">
        <f>'INTC by month'!CE6</f>
        <v>0.09703085581214821</v>
      </c>
      <c r="CF75" s="12">
        <f>'INTC by month'!CF6</f>
        <v>0.02688837785246756</v>
      </c>
      <c r="CG75" s="12">
        <f>'INTC by month'!CG6</f>
        <v>0.03100775193798455</v>
      </c>
      <c r="CH75" s="12">
        <f>'INTC by month'!CH6</f>
        <v>0.06817042606516277</v>
      </c>
      <c r="CI75" s="12">
        <f>'INTC by month'!CI6</f>
        <v>-0.13155013295792273</v>
      </c>
      <c r="CJ75" s="12">
        <f>'INTC by month'!CJ6</f>
        <v>-0.025216138328530313</v>
      </c>
      <c r="CK75" s="12">
        <f>'INTC by month'!CK6</f>
        <v>0.10827790096082768</v>
      </c>
      <c r="CL75" s="12">
        <f>'INTC by month'!CL6</f>
        <v>0.04918306102034009</v>
      </c>
      <c r="CM75" s="12">
        <f>'INTC by month'!CM6</f>
        <v>-0.049261083743842415</v>
      </c>
      <c r="CN75" s="12">
        <f>'INTC by month'!CN6</f>
        <v>-0.20223967909075713</v>
      </c>
      <c r="CO75" s="12">
        <f>'INTC by month'!CO6</f>
        <v>0.06746281164885826</v>
      </c>
      <c r="CP75" s="12">
        <f>'INTC by month'!CP6</f>
        <v>0.01629048086359175</v>
      </c>
      <c r="CQ75" s="12">
        <f>'INTC by month'!CQ6</f>
        <v>-0.14484356894553885</v>
      </c>
      <c r="CR75" s="12">
        <f>'INTC by month'!CR6</f>
        <v>0.09191508581752483</v>
      </c>
      <c r="CS75" s="12">
        <f>'INTC by month'!CS6</f>
        <v>0.030403309203722806</v>
      </c>
      <c r="CT75" s="12">
        <f>'INTC by month'!CT6</f>
        <v>0.1142111601766358</v>
      </c>
      <c r="CU75" s="12">
        <f>'INTC by month'!CU6</f>
        <v>0.09493784903620983</v>
      </c>
      <c r="CV75" s="12">
        <f>'INTC by month'!CV6</f>
        <v>0.05297795327410326</v>
      </c>
      <c r="CW75" s="12">
        <f>'INTC by month'!CW6</f>
        <v>-0.10109374999999998</v>
      </c>
      <c r="CX75" s="12">
        <f>'INTC by month'!CX6</f>
        <v>-0.00712671649574137</v>
      </c>
      <c r="CY75" s="12">
        <f>'INTC by month'!CY6</f>
        <v>-0.017156862745097978</v>
      </c>
      <c r="CZ75" s="12">
        <f>'INTC by month'!CZ6</f>
        <v>-0.04310651941574639</v>
      </c>
      <c r="DA75" s="12">
        <f>'INTC by month'!DA6</f>
        <v>0.006329113924050667</v>
      </c>
      <c r="DB75" s="12">
        <f>'INTC by month'!DB6</f>
        <v>-0.014428412874583851</v>
      </c>
      <c r="DC75" s="12">
        <f>'INTC by month'!DC6</f>
        <v>-0.08033033033033032</v>
      </c>
      <c r="DD75" s="12">
        <f>'INTC by month'!DD6</f>
        <v>0.004081632653061273</v>
      </c>
      <c r="DE75" s="12">
        <f>'INTC by month'!DE6</f>
        <v>0.04674796747967469</v>
      </c>
      <c r="DF75" s="12">
        <f>'INTC by month'!DF6</f>
        <v>-0.052038834951456336</v>
      </c>
      <c r="DG75" s="12">
        <f>'INTC by month'!DG6</f>
        <v>-0.022941417451863955</v>
      </c>
      <c r="DH75" s="12">
        <f>'INTC by month'!DH6</f>
        <v>0.03899371069182389</v>
      </c>
      <c r="DI75" s="12">
        <f>'INTC by month'!DI6</f>
        <v>-0.1204600484261501</v>
      </c>
      <c r="DJ75" s="12">
        <f>'INTC by month'!DJ6</f>
        <v>0.01904106446432663</v>
      </c>
      <c r="DK75" s="12">
        <f>'INTC by month'!DK6</f>
        <v>-0.15781179648806853</v>
      </c>
      <c r="DL75" s="12">
        <f>'INTC by month'!DL6</f>
        <v>-0.029403902699812745</v>
      </c>
      <c r="DM75" s="12">
        <f>'INTC by month'!DM6</f>
        <v>-0.12090333241531259</v>
      </c>
      <c r="DN75" s="12">
        <f>'INTC by month'!DN6</f>
        <v>-0.19266917293233088</v>
      </c>
      <c r="DO75" s="12">
        <f>'INTC by month'!DO6</f>
        <v>0.10322079937912298</v>
      </c>
      <c r="DP75" s="12">
        <f>'INTC by month'!DP6</f>
        <v>0.057685543440028075</v>
      </c>
      <c r="DQ75" s="12">
        <f>'INTC by month'!DQ6</f>
        <v>-0.12105088127702035</v>
      </c>
      <c r="DR75" s="12">
        <f>'INTC by month'!DR6</f>
        <v>0.06923950056753703</v>
      </c>
      <c r="DS75" s="12">
        <f>'INTC by month'!DS6</f>
        <v>-0.11783439490445868</v>
      </c>
      <c r="DT75" s="12">
        <f>'INTC by month'!DT6</f>
        <v>0.3104693140794226</v>
      </c>
      <c r="DU75" s="12">
        <f>'INTC by month'!DU6</f>
        <v>-0.049280685644322086</v>
      </c>
      <c r="DV75" s="12">
        <f>'INTC by month'!DV6</f>
        <v>0.012234385061171915</v>
      </c>
      <c r="DW75" s="12">
        <f>'INTC by month'!DW6</f>
        <v>0.0636132315521627</v>
      </c>
      <c r="DX75" s="12">
        <f>'INTC by month'!DX6</f>
        <v>0.06967703349282317</v>
      </c>
      <c r="DY75" s="12">
        <f>'INTC by month'!DY6</f>
        <v>-0.017612524461839585</v>
      </c>
      <c r="DZ75" s="12">
        <f>'INTC by month'!DZ6</f>
        <v>0.011667615253272423</v>
      </c>
      <c r="EA75" s="12">
        <f>'INTC by month'!EA6</f>
        <v>0.026722925457102864</v>
      </c>
      <c r="EB75" s="12">
        <f>'INTC by month'!EB6</f>
        <v>0.22465753424657553</v>
      </c>
      <c r="EC75" s="12">
        <f>'INTC by month'!EC6</f>
        <v>0.12416107382550323</v>
      </c>
      <c r="ED75" s="12">
        <f>'INTC by month'!ED6</f>
        <v>-0.14268656716417916</v>
      </c>
      <c r="EE75" s="12">
        <f>'INTC by month'!EE6</f>
        <v>-0.0006963788300835549</v>
      </c>
      <c r="EF75" s="12">
        <f>'INTC by month'!EF6</f>
        <v>0.026016260162601723</v>
      </c>
      <c r="EG75" s="12">
        <f>'INTC by month'!EG6</f>
        <v>-0.31016527054561926</v>
      </c>
      <c r="EH75" s="12">
        <f>'INTC by month'!EH6</f>
        <v>0.01247128322940605</v>
      </c>
      <c r="EI75" s="12">
        <f>'INTC by month'!EI6</f>
        <v>0.0038897893030793718</v>
      </c>
      <c r="EJ75" s="12">
        <f>'INTC by month'!EJ6</f>
        <v>-0.007426541814659404</v>
      </c>
      <c r="EK75" s="12">
        <f>'INTC by month'!EK6</f>
        <v>-0.28301886792452824</v>
      </c>
      <c r="EL75" s="12">
        <f>'INTC by month'!EL6</f>
        <v>0.06442831215970979</v>
      </c>
      <c r="EM75" s="12">
        <f>'INTC by month'!EM6</f>
        <v>-0.08269394714407508</v>
      </c>
      <c r="EN75" s="12">
        <f>'INTC by month'!EN6</f>
        <v>0.11756505576208176</v>
      </c>
      <c r="EO75" s="12">
        <f>'INTC by month'!EO6</f>
        <v>-0.16632016632016633</v>
      </c>
      <c r="EP75" s="12">
        <f>'INTC by month'!EP6</f>
        <v>-0.030922693266832946</v>
      </c>
      <c r="EQ75" s="12">
        <f>'INTC by month'!EQ6</f>
        <v>0.22130725681935148</v>
      </c>
      <c r="ER75" s="12">
        <f>'INTC by month'!ER6</f>
        <v>-0.04298356510745893</v>
      </c>
      <c r="ES75" s="12">
        <f>'INTC by month'!ES6</f>
        <v>-0.11492734478203437</v>
      </c>
      <c r="ET75" s="12">
        <f>'INTC by month'!ET6</f>
        <v>-0.027363184079602032</v>
      </c>
      <c r="EU75" s="12">
        <f>'INTC by month'!EU6</f>
        <v>0.1457800511508951</v>
      </c>
      <c r="EV75" s="12">
        <f>'INTC by month'!EV6</f>
        <v>-0.11607142857142849</v>
      </c>
      <c r="EW75" s="12">
        <f>'INTC by month'!EW6</f>
        <v>0.2297979797979799</v>
      </c>
      <c r="EX75" s="12">
        <f>'INTC by month'!EX6</f>
        <v>0.3778234086242298</v>
      </c>
      <c r="EY75" s="12">
        <f>'INTC by month'!EY6</f>
        <v>0.19195230998509705</v>
      </c>
      <c r="EZ75" s="12">
        <f>'INTC by month'!EZ6</f>
        <v>0.014253563390847823</v>
      </c>
      <c r="FA75" s="12">
        <f>'INTC by month'!FA6</f>
        <v>-0.09023668639053262</v>
      </c>
      <c r="FB75" s="12">
        <f>'INTC by month'!FB6</f>
        <v>0.2593495934959349</v>
      </c>
      <c r="FC75" s="12">
        <f>'INTC by month'!FC6</f>
        <v>-0.018506563374219964</v>
      </c>
      <c r="FD75" s="12">
        <f>'INTC by month'!FD6</f>
        <v>-0.03244902433676822</v>
      </c>
      <c r="FE75" s="12">
        <f>'INTC by month'!FE6</f>
        <v>1.1409472014502606</v>
      </c>
      <c r="FF75" s="12">
        <f>'INTC by month'!FF6</f>
        <v>0.21380186282811176</v>
      </c>
      <c r="FG75" s="12">
        <f>'INTC by month'!FG6</f>
        <v>0.2175619114056504</v>
      </c>
      <c r="FH75" s="12">
        <f>'INTC by month'!FH6</f>
        <v>-0.3540070185490224</v>
      </c>
      <c r="FI75" s="12">
        <f>'INTC by month'!FI6</f>
        <v>-0.007649667405764893</v>
      </c>
      <c r="FJ75" s="12">
        <f>'INTC by month'!FJ6</f>
        <v>0.36967936543402957</v>
      </c>
    </row>
    <row r="94">
      <c r="A94" s="3" t="inlineStr">
        <is>
          <t xml:space="preserve">Every cell on this sheet refers to the statement sheets; edit inputs there (blue) and this dashboard follows.</t>
        </is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34" customWidth="1"/>
  </cols>
  <sheetData>
    <row r="1">
      <c r="A1" s="3" t="inlineStr">
        <is>
          <t xml:space="preserve">Every cell on this sheet refers to the statement sheets; edit inputs there (blue) and this dashboard follows.</t>
        </is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2" customWidth="1"/>
    <col min="78" max="78" width="12" customWidth="1"/>
    <col min="79" max="79" width="12" customWidth="1"/>
    <col min="80" max="80" width="12" customWidth="1"/>
    <col min="81" max="81" width="12" customWidth="1"/>
    <col min="82" max="82" width="12" customWidth="1"/>
    <col min="83" max="83" width="12" customWidth="1"/>
    <col min="84" max="84" width="12" customWidth="1"/>
    <col min="85" max="85" width="12" customWidth="1"/>
    <col min="86" max="86" width="12" customWidth="1"/>
    <col min="87" max="87" width="12" customWidth="1"/>
    <col min="88" max="88" width="12" customWidth="1"/>
    <col min="89" max="89" width="12" customWidth="1"/>
    <col min="90" max="90" width="12" customWidth="1"/>
    <col min="91" max="91" width="12" customWidth="1"/>
    <col min="92" max="92" width="12" customWidth="1"/>
    <col min="93" max="93" width="12" customWidth="1"/>
    <col min="94" max="94" width="12" customWidth="1"/>
    <col min="95" max="95" width="12" customWidth="1"/>
    <col min="96" max="96" width="12" customWidth="1"/>
    <col min="97" max="97" width="12" customWidth="1"/>
    <col min="98" max="98" width="12" customWidth="1"/>
    <col min="99" max="99" width="12" customWidth="1"/>
    <col min="100" max="100" width="12" customWidth="1"/>
    <col min="101" max="101" width="12" customWidth="1"/>
    <col min="102" max="102" width="12" customWidth="1"/>
    <col min="103" max="103" width="12" customWidth="1"/>
    <col min="104" max="104" width="12" customWidth="1"/>
    <col min="105" max="105" width="12" customWidth="1"/>
    <col min="106" max="106" width="12" customWidth="1"/>
    <col min="107" max="107" width="12" customWidth="1"/>
    <col min="108" max="108" width="12" customWidth="1"/>
    <col min="109" max="109" width="12" customWidth="1"/>
    <col min="110" max="110" width="12" customWidth="1"/>
    <col min="111" max="111" width="12" customWidth="1"/>
    <col min="112" max="112" width="12" customWidth="1"/>
    <col min="113" max="113" width="12" customWidth="1"/>
    <col min="114" max="114" width="12" customWidth="1"/>
    <col min="115" max="115" width="12" customWidth="1"/>
    <col min="116" max="116" width="12" customWidth="1"/>
    <col min="117" max="117" width="12" customWidth="1"/>
    <col min="118" max="118" width="12" customWidth="1"/>
    <col min="119" max="119" width="12" customWidth="1"/>
    <col min="120" max="120" width="12" customWidth="1"/>
    <col min="121" max="121" width="12" customWidth="1"/>
    <col min="122" max="122" width="12" customWidth="1"/>
    <col min="123" max="123" width="12" customWidth="1"/>
    <col min="124" max="124" width="12" customWidth="1"/>
    <col min="125" max="125" width="12" customWidth="1"/>
    <col min="126" max="126" width="12" customWidth="1"/>
    <col min="127" max="127" width="12" customWidth="1"/>
    <col min="128" max="128" width="12" customWidth="1"/>
    <col min="129" max="129" width="12" customWidth="1"/>
    <col min="130" max="130" width="12" customWidth="1"/>
    <col min="131" max="131" width="12" customWidth="1"/>
    <col min="132" max="132" width="12" customWidth="1"/>
    <col min="133" max="133" width="12" customWidth="1"/>
    <col min="134" max="134" width="12" customWidth="1"/>
    <col min="135" max="135" width="12" customWidth="1"/>
    <col min="136" max="136" width="12" customWidth="1"/>
    <col min="137" max="137" width="12" customWidth="1"/>
    <col min="138" max="138" width="12" customWidth="1"/>
    <col min="139" max="139" width="12" customWidth="1"/>
    <col min="140" max="140" width="12" customWidth="1"/>
    <col min="141" max="141" width="12" customWidth="1"/>
    <col min="142" max="142" width="12" customWidth="1"/>
    <col min="143" max="143" width="12" customWidth="1"/>
    <col min="144" max="144" width="12" customWidth="1"/>
    <col min="145" max="145" width="12" customWidth="1"/>
    <col min="146" max="146" width="12" customWidth="1"/>
    <col min="147" max="147" width="12" customWidth="1"/>
    <col min="148" max="148" width="12" customWidth="1"/>
    <col min="149" max="149" width="12" customWidth="1"/>
    <col min="150" max="150" width="12" customWidth="1"/>
    <col min="151" max="151" width="12" customWidth="1"/>
    <col min="152" max="152" width="12" customWidth="1"/>
    <col min="153" max="153" width="12" customWidth="1"/>
    <col min="154" max="154" width="12" customWidth="1"/>
    <col min="155" max="155" width="12" customWidth="1"/>
    <col min="156" max="156" width="12" customWidth="1"/>
    <col min="157" max="157" width="12" customWidth="1"/>
    <col min="158" max="158" width="12" customWidth="1"/>
    <col min="159" max="159" width="12" customWidth="1"/>
    <col min="160" max="160" width="12" customWidth="1"/>
    <col min="161" max="161" width="12" customWidth="1"/>
    <col min="162" max="162" width="12" customWidth="1"/>
    <col min="163" max="163" width="12" customWidth="1"/>
    <col min="164" max="164" width="12" customWidth="1"/>
    <col min="165" max="165" width="12" customWidth="1"/>
    <col min="166" max="166" width="12" customWidth="1"/>
  </cols>
  <sheetData>
    <row r="1">
      <c r="A1" s="1" t="inlineStr">
        <is>
          <t xml:space="preserve">line</t>
        </is>
      </c>
      <c r="B1" s="1" t="inlineStr">
        <is>
          <t xml:space="preserve">Jan-13</t>
        </is>
      </c>
      <c r="C1" s="1" t="inlineStr">
        <is>
          <t xml:space="preserve">Feb-13</t>
        </is>
      </c>
      <c r="D1" s="1" t="inlineStr">
        <is>
          <t xml:space="preserve">Mar-13</t>
        </is>
      </c>
      <c r="E1" s="1" t="inlineStr">
        <is>
          <t xml:space="preserve">Apr-13</t>
        </is>
      </c>
      <c r="F1" s="1" t="inlineStr">
        <is>
          <t xml:space="preserve">May-13</t>
        </is>
      </c>
      <c r="G1" s="1" t="inlineStr">
        <is>
          <t xml:space="preserve">Jun-13</t>
        </is>
      </c>
      <c r="H1" s="1" t="inlineStr">
        <is>
          <t xml:space="preserve">Jul-13</t>
        </is>
      </c>
      <c r="I1" s="1" t="inlineStr">
        <is>
          <t xml:space="preserve">Aug-13</t>
        </is>
      </c>
      <c r="J1" s="1" t="inlineStr">
        <is>
          <t xml:space="preserve">Sep-13</t>
        </is>
      </c>
      <c r="K1" s="1" t="inlineStr">
        <is>
          <t xml:space="preserve">Oct-13</t>
        </is>
      </c>
      <c r="L1" s="1" t="inlineStr">
        <is>
          <t xml:space="preserve">Nov-13</t>
        </is>
      </c>
      <c r="M1" s="1" t="inlineStr">
        <is>
          <t xml:space="preserve">Dec-13</t>
        </is>
      </c>
      <c r="N1" s="1" t="inlineStr">
        <is>
          <t xml:space="preserve">Jan-14</t>
        </is>
      </c>
      <c r="O1" s="1" t="inlineStr">
        <is>
          <t xml:space="preserve">Feb-14</t>
        </is>
      </c>
      <c r="P1" s="1" t="inlineStr">
        <is>
          <t xml:space="preserve">Mar-14</t>
        </is>
      </c>
      <c r="Q1" s="1" t="inlineStr">
        <is>
          <t xml:space="preserve">Apr-14</t>
        </is>
      </c>
      <c r="R1" s="1" t="inlineStr">
        <is>
          <t xml:space="preserve">May-14</t>
        </is>
      </c>
      <c r="S1" s="1" t="inlineStr">
        <is>
          <t xml:space="preserve">Jun-14</t>
        </is>
      </c>
      <c r="T1" s="1" t="inlineStr">
        <is>
          <t xml:space="preserve">Jul-14</t>
        </is>
      </c>
      <c r="U1" s="1" t="inlineStr">
        <is>
          <t xml:space="preserve">Aug-14</t>
        </is>
      </c>
      <c r="V1" s="1" t="inlineStr">
        <is>
          <t xml:space="preserve">Sep-14</t>
        </is>
      </c>
      <c r="W1" s="1" t="inlineStr">
        <is>
          <t xml:space="preserve">Oct-14</t>
        </is>
      </c>
      <c r="X1" s="1" t="inlineStr">
        <is>
          <t xml:space="preserve">Nov-14</t>
        </is>
      </c>
      <c r="Y1" s="1" t="inlineStr">
        <is>
          <t xml:space="preserve">Dec-14</t>
        </is>
      </c>
      <c r="Z1" s="1" t="inlineStr">
        <is>
          <t xml:space="preserve">Jan-15</t>
        </is>
      </c>
      <c r="AA1" s="1" t="inlineStr">
        <is>
          <t xml:space="preserve">Feb-15</t>
        </is>
      </c>
      <c r="AB1" s="1" t="inlineStr">
        <is>
          <t xml:space="preserve">Mar-15</t>
        </is>
      </c>
      <c r="AC1" s="1" t="inlineStr">
        <is>
          <t xml:space="preserve">Apr-15</t>
        </is>
      </c>
      <c r="AD1" s="1" t="inlineStr">
        <is>
          <t xml:space="preserve">May-15</t>
        </is>
      </c>
      <c r="AE1" s="1" t="inlineStr">
        <is>
          <t xml:space="preserve">Jun-15</t>
        </is>
      </c>
      <c r="AF1" s="1" t="inlineStr">
        <is>
          <t xml:space="preserve">Jul-15</t>
        </is>
      </c>
      <c r="AG1" s="1" t="inlineStr">
        <is>
          <t xml:space="preserve">Aug-15</t>
        </is>
      </c>
      <c r="AH1" s="1" t="inlineStr">
        <is>
          <t xml:space="preserve">Sep-15</t>
        </is>
      </c>
      <c r="AI1" s="1" t="inlineStr">
        <is>
          <t xml:space="preserve">Oct-15</t>
        </is>
      </c>
      <c r="AJ1" s="1" t="inlineStr">
        <is>
          <t xml:space="preserve">Nov-15</t>
        </is>
      </c>
      <c r="AK1" s="1" t="inlineStr">
        <is>
          <t xml:space="preserve">Dec-15</t>
        </is>
      </c>
      <c r="AL1" s="1" t="inlineStr">
        <is>
          <t xml:space="preserve">Jan-16</t>
        </is>
      </c>
      <c r="AM1" s="1" t="inlineStr">
        <is>
          <t xml:space="preserve">Feb-16</t>
        </is>
      </c>
      <c r="AN1" s="1" t="inlineStr">
        <is>
          <t xml:space="preserve">Mar-16</t>
        </is>
      </c>
      <c r="AO1" s="1" t="inlineStr">
        <is>
          <t xml:space="preserve">Apr-16</t>
        </is>
      </c>
      <c r="AP1" s="1" t="inlineStr">
        <is>
          <t xml:space="preserve">May-16</t>
        </is>
      </c>
      <c r="AQ1" s="1" t="inlineStr">
        <is>
          <t xml:space="preserve">Jun-16</t>
        </is>
      </c>
      <c r="AR1" s="1" t="inlineStr">
        <is>
          <t xml:space="preserve">Jul-16</t>
        </is>
      </c>
      <c r="AS1" s="1" t="inlineStr">
        <is>
          <t xml:space="preserve">Aug-16</t>
        </is>
      </c>
      <c r="AT1" s="1" t="inlineStr">
        <is>
          <t xml:space="preserve">Sep-16</t>
        </is>
      </c>
      <c r="AU1" s="1" t="inlineStr">
        <is>
          <t xml:space="preserve">Oct-16</t>
        </is>
      </c>
      <c r="AV1" s="1" t="inlineStr">
        <is>
          <t xml:space="preserve">Nov-16</t>
        </is>
      </c>
      <c r="AW1" s="1" t="inlineStr">
        <is>
          <t xml:space="preserve">Dec-16</t>
        </is>
      </c>
      <c r="AX1" s="1" t="inlineStr">
        <is>
          <t xml:space="preserve">Jan-17</t>
        </is>
      </c>
      <c r="AY1" s="1" t="inlineStr">
        <is>
          <t xml:space="preserve">Feb-17</t>
        </is>
      </c>
      <c r="AZ1" s="1" t="inlineStr">
        <is>
          <t xml:space="preserve">Mar-17</t>
        </is>
      </c>
      <c r="BA1" s="1" t="inlineStr">
        <is>
          <t xml:space="preserve">Apr-17</t>
        </is>
      </c>
      <c r="BB1" s="1" t="inlineStr">
        <is>
          <t xml:space="preserve">May-17</t>
        </is>
      </c>
      <c r="BC1" s="1" t="inlineStr">
        <is>
          <t xml:space="preserve">Jun-17</t>
        </is>
      </c>
      <c r="BD1" s="1" t="inlineStr">
        <is>
          <t xml:space="preserve">Jul-17</t>
        </is>
      </c>
      <c r="BE1" s="1" t="inlineStr">
        <is>
          <t xml:space="preserve">Aug-17</t>
        </is>
      </c>
      <c r="BF1" s="1" t="inlineStr">
        <is>
          <t xml:space="preserve">Sep-17</t>
        </is>
      </c>
      <c r="BG1" s="1" t="inlineStr">
        <is>
          <t xml:space="preserve">Oct-17</t>
        </is>
      </c>
      <c r="BH1" s="1" t="inlineStr">
        <is>
          <t xml:space="preserve">Nov-17</t>
        </is>
      </c>
      <c r="BI1" s="1" t="inlineStr">
        <is>
          <t xml:space="preserve">Dec-17</t>
        </is>
      </c>
      <c r="BJ1" s="1" t="inlineStr">
        <is>
          <t xml:space="preserve">Jan-18</t>
        </is>
      </c>
      <c r="BK1" s="1" t="inlineStr">
        <is>
          <t xml:space="preserve">Feb-18</t>
        </is>
      </c>
      <c r="BL1" s="1" t="inlineStr">
        <is>
          <t xml:space="preserve">Mar-18</t>
        </is>
      </c>
      <c r="BM1" s="1" t="inlineStr">
        <is>
          <t xml:space="preserve">Apr-18</t>
        </is>
      </c>
      <c r="BN1" s="1" t="inlineStr">
        <is>
          <t xml:space="preserve">May-18</t>
        </is>
      </c>
      <c r="BO1" s="1" t="inlineStr">
        <is>
          <t xml:space="preserve">Jun-18</t>
        </is>
      </c>
      <c r="BP1" s="1" t="inlineStr">
        <is>
          <t xml:space="preserve">Jul-18</t>
        </is>
      </c>
      <c r="BQ1" s="1" t="inlineStr">
        <is>
          <t xml:space="preserve">Aug-18</t>
        </is>
      </c>
      <c r="BR1" s="1" t="inlineStr">
        <is>
          <t xml:space="preserve">Sep-18</t>
        </is>
      </c>
      <c r="BS1" s="1" t="inlineStr">
        <is>
          <t xml:space="preserve">Oct-18</t>
        </is>
      </c>
      <c r="BT1" s="1" t="inlineStr">
        <is>
          <t xml:space="preserve">Nov-18</t>
        </is>
      </c>
      <c r="BU1" s="1" t="inlineStr">
        <is>
          <t xml:space="preserve">Dec-18</t>
        </is>
      </c>
      <c r="BV1" s="1" t="inlineStr">
        <is>
          <t xml:space="preserve">Jan-19</t>
        </is>
      </c>
      <c r="BW1" s="1" t="inlineStr">
        <is>
          <t xml:space="preserve">Feb-19</t>
        </is>
      </c>
      <c r="BX1" s="1" t="inlineStr">
        <is>
          <t xml:space="preserve">Mar-19</t>
        </is>
      </c>
      <c r="BY1" s="1" t="inlineStr">
        <is>
          <t xml:space="preserve">Apr-19</t>
        </is>
      </c>
      <c r="BZ1" s="1" t="inlineStr">
        <is>
          <t xml:space="preserve">May-19</t>
        </is>
      </c>
      <c r="CA1" s="1" t="inlineStr">
        <is>
          <t xml:space="preserve">Jun-19</t>
        </is>
      </c>
      <c r="CB1" s="1" t="inlineStr">
        <is>
          <t xml:space="preserve">Jul-19</t>
        </is>
      </c>
      <c r="CC1" s="1" t="inlineStr">
        <is>
          <t xml:space="preserve">Aug-19</t>
        </is>
      </c>
      <c r="CD1" s="1" t="inlineStr">
        <is>
          <t xml:space="preserve">Sep-19</t>
        </is>
      </c>
      <c r="CE1" s="1" t="inlineStr">
        <is>
          <t xml:space="preserve">Oct-19</t>
        </is>
      </c>
      <c r="CF1" s="1" t="inlineStr">
        <is>
          <t xml:space="preserve">Nov-19</t>
        </is>
      </c>
      <c r="CG1" s="1" t="inlineStr">
        <is>
          <t xml:space="preserve">Dec-19</t>
        </is>
      </c>
      <c r="CH1" s="1" t="inlineStr">
        <is>
          <t xml:space="preserve">Jan-20</t>
        </is>
      </c>
      <c r="CI1" s="1" t="inlineStr">
        <is>
          <t xml:space="preserve">Feb-20</t>
        </is>
      </c>
      <c r="CJ1" s="1" t="inlineStr">
        <is>
          <t xml:space="preserve">Mar-20</t>
        </is>
      </c>
      <c r="CK1" s="1" t="inlineStr">
        <is>
          <t xml:space="preserve">Apr-20</t>
        </is>
      </c>
      <c r="CL1" s="1" t="inlineStr">
        <is>
          <t xml:space="preserve">May-20</t>
        </is>
      </c>
      <c r="CM1" s="1" t="inlineStr">
        <is>
          <t xml:space="preserve">Jun-20</t>
        </is>
      </c>
      <c r="CN1" s="1" t="inlineStr">
        <is>
          <t xml:space="preserve">Jul-20</t>
        </is>
      </c>
      <c r="CO1" s="1" t="inlineStr">
        <is>
          <t xml:space="preserve">Aug-20</t>
        </is>
      </c>
      <c r="CP1" s="1" t="inlineStr">
        <is>
          <t xml:space="preserve">Sep-20</t>
        </is>
      </c>
      <c r="CQ1" s="1" t="inlineStr">
        <is>
          <t xml:space="preserve">Oct-20</t>
        </is>
      </c>
      <c r="CR1" s="1" t="inlineStr">
        <is>
          <t xml:space="preserve">Nov-20</t>
        </is>
      </c>
      <c r="CS1" s="1" t="inlineStr">
        <is>
          <t xml:space="preserve">Dec-20</t>
        </is>
      </c>
      <c r="CT1" s="1" t="inlineStr">
        <is>
          <t xml:space="preserve">Jan-21</t>
        </is>
      </c>
      <c r="CU1" s="1" t="inlineStr">
        <is>
          <t xml:space="preserve">Feb-21</t>
        </is>
      </c>
      <c r="CV1" s="1" t="inlineStr">
        <is>
          <t xml:space="preserve">Mar-21</t>
        </is>
      </c>
      <c r="CW1" s="1" t="inlineStr">
        <is>
          <t xml:space="preserve">Apr-21</t>
        </is>
      </c>
      <c r="CX1" s="1" t="inlineStr">
        <is>
          <t xml:space="preserve">May-21</t>
        </is>
      </c>
      <c r="CY1" s="1" t="inlineStr">
        <is>
          <t xml:space="preserve">Jun-21</t>
        </is>
      </c>
      <c r="CZ1" s="1" t="inlineStr">
        <is>
          <t xml:space="preserve">Jul-21</t>
        </is>
      </c>
      <c r="DA1" s="1" t="inlineStr">
        <is>
          <t xml:space="preserve">Aug-21</t>
        </is>
      </c>
      <c r="DB1" s="1" t="inlineStr">
        <is>
          <t xml:space="preserve">Sep-21</t>
        </is>
      </c>
      <c r="DC1" s="1" t="inlineStr">
        <is>
          <t xml:space="preserve">Oct-21</t>
        </is>
      </c>
      <c r="DD1" s="1" t="inlineStr">
        <is>
          <t xml:space="preserve">Nov-21</t>
        </is>
      </c>
      <c r="DE1" s="1" t="inlineStr">
        <is>
          <t xml:space="preserve">Dec-21</t>
        </is>
      </c>
      <c r="DF1" s="1" t="inlineStr">
        <is>
          <t xml:space="preserve">Jan-22</t>
        </is>
      </c>
      <c r="DG1" s="1" t="inlineStr">
        <is>
          <t xml:space="preserve">Feb-22</t>
        </is>
      </c>
      <c r="DH1" s="1" t="inlineStr">
        <is>
          <t xml:space="preserve">Mar-22</t>
        </is>
      </c>
      <c r="DI1" s="1" t="inlineStr">
        <is>
          <t xml:space="preserve">Apr-22</t>
        </is>
      </c>
      <c r="DJ1" s="1" t="inlineStr">
        <is>
          <t xml:space="preserve">May-22</t>
        </is>
      </c>
      <c r="DK1" s="1" t="inlineStr">
        <is>
          <t xml:space="preserve">Jun-22</t>
        </is>
      </c>
      <c r="DL1" s="1" t="inlineStr">
        <is>
          <t xml:space="preserve">Jul-22</t>
        </is>
      </c>
      <c r="DM1" s="1" t="inlineStr">
        <is>
          <t xml:space="preserve">Aug-22</t>
        </is>
      </c>
      <c r="DN1" s="1" t="inlineStr">
        <is>
          <t xml:space="preserve">Sep-22</t>
        </is>
      </c>
      <c r="DO1" s="1" t="inlineStr">
        <is>
          <t xml:space="preserve">Oct-22</t>
        </is>
      </c>
      <c r="DP1" s="1" t="inlineStr">
        <is>
          <t xml:space="preserve">Nov-22</t>
        </is>
      </c>
      <c r="DQ1" s="1" t="inlineStr">
        <is>
          <t xml:space="preserve">Dec-22</t>
        </is>
      </c>
      <c r="DR1" s="1" t="inlineStr">
        <is>
          <t xml:space="preserve">Jan-23</t>
        </is>
      </c>
      <c r="DS1" s="1" t="inlineStr">
        <is>
          <t xml:space="preserve">Feb-23</t>
        </is>
      </c>
      <c r="DT1" s="1" t="inlineStr">
        <is>
          <t xml:space="preserve">Mar-23</t>
        </is>
      </c>
      <c r="DU1" s="1" t="inlineStr">
        <is>
          <t xml:space="preserve">Apr-23</t>
        </is>
      </c>
      <c r="DV1" s="1" t="inlineStr">
        <is>
          <t xml:space="preserve">May-23</t>
        </is>
      </c>
      <c r="DW1" s="1" t="inlineStr">
        <is>
          <t xml:space="preserve">Jun-23</t>
        </is>
      </c>
      <c r="DX1" s="1" t="inlineStr">
        <is>
          <t xml:space="preserve">Jul-23</t>
        </is>
      </c>
      <c r="DY1" s="1" t="inlineStr">
        <is>
          <t xml:space="preserve">Aug-23</t>
        </is>
      </c>
      <c r="DZ1" s="1" t="inlineStr">
        <is>
          <t xml:space="preserve">Sep-23</t>
        </is>
      </c>
      <c r="EA1" s="1" t="inlineStr">
        <is>
          <t xml:space="preserve">Oct-23</t>
        </is>
      </c>
      <c r="EB1" s="1" t="inlineStr">
        <is>
          <t xml:space="preserve">Nov-23</t>
        </is>
      </c>
      <c r="EC1" s="1" t="inlineStr">
        <is>
          <t xml:space="preserve">Dec-23</t>
        </is>
      </c>
      <c r="ED1" s="1" t="inlineStr">
        <is>
          <t xml:space="preserve">Jan-24</t>
        </is>
      </c>
      <c r="EE1" s="1" t="inlineStr">
        <is>
          <t xml:space="preserve">Feb-24</t>
        </is>
      </c>
      <c r="EF1" s="1" t="inlineStr">
        <is>
          <t xml:space="preserve">Mar-24</t>
        </is>
      </c>
      <c r="EG1" s="1" t="inlineStr">
        <is>
          <t xml:space="preserve">Apr-24</t>
        </is>
      </c>
      <c r="EH1" s="1" t="inlineStr">
        <is>
          <t xml:space="preserve">May-24</t>
        </is>
      </c>
      <c r="EI1" s="1" t="inlineStr">
        <is>
          <t xml:space="preserve">Jun-24</t>
        </is>
      </c>
      <c r="EJ1" s="1" t="inlineStr">
        <is>
          <t xml:space="preserve">Jul-24</t>
        </is>
      </c>
      <c r="EK1" s="1" t="inlineStr">
        <is>
          <t xml:space="preserve">Aug-24</t>
        </is>
      </c>
      <c r="EL1" s="1" t="inlineStr">
        <is>
          <t xml:space="preserve">Sep-24</t>
        </is>
      </c>
      <c r="EM1" s="1" t="inlineStr">
        <is>
          <t xml:space="preserve">Oct-24</t>
        </is>
      </c>
      <c r="EN1" s="1" t="inlineStr">
        <is>
          <t xml:space="preserve">Nov-24</t>
        </is>
      </c>
      <c r="EO1" s="1" t="inlineStr">
        <is>
          <t xml:space="preserve">Dec-24</t>
        </is>
      </c>
      <c r="EP1" s="1" t="inlineStr">
        <is>
          <t xml:space="preserve">Jan-25</t>
        </is>
      </c>
      <c r="EQ1" s="1" t="inlineStr">
        <is>
          <t xml:space="preserve">Feb-25</t>
        </is>
      </c>
      <c r="ER1" s="1" t="inlineStr">
        <is>
          <t xml:space="preserve">Mar-25</t>
        </is>
      </c>
      <c r="ES1" s="1" t="inlineStr">
        <is>
          <t xml:space="preserve">Apr-25</t>
        </is>
      </c>
      <c r="ET1" s="1" t="inlineStr">
        <is>
          <t xml:space="preserve">May-25</t>
        </is>
      </c>
      <c r="EU1" s="1" t="inlineStr">
        <is>
          <t xml:space="preserve">Jun-25</t>
        </is>
      </c>
      <c r="EV1" s="1" t="inlineStr">
        <is>
          <t xml:space="preserve">Jul-25</t>
        </is>
      </c>
      <c r="EW1" s="1" t="inlineStr">
        <is>
          <t xml:space="preserve">Aug-25</t>
        </is>
      </c>
      <c r="EX1" s="1" t="inlineStr">
        <is>
          <t xml:space="preserve">Sep-25</t>
        </is>
      </c>
      <c r="EY1" s="1" t="inlineStr">
        <is>
          <t xml:space="preserve">Oct-25</t>
        </is>
      </c>
      <c r="EZ1" s="1" t="inlineStr">
        <is>
          <t xml:space="preserve">Nov-25</t>
        </is>
      </c>
      <c r="FA1" s="1" t="inlineStr">
        <is>
          <t xml:space="preserve">Dec-25</t>
        </is>
      </c>
      <c r="FB1" s="1" t="inlineStr">
        <is>
          <t xml:space="preserve">Jan-26</t>
        </is>
      </c>
      <c r="FC1" s="1" t="inlineStr">
        <is>
          <t xml:space="preserve">Feb-26</t>
        </is>
      </c>
      <c r="FD1" s="1" t="inlineStr">
        <is>
          <t xml:space="preserve">Mar-26</t>
        </is>
      </c>
      <c r="FE1" s="1" t="inlineStr">
        <is>
          <t xml:space="preserve">Apr-26</t>
        </is>
      </c>
      <c r="FF1" s="1" t="inlineStr">
        <is>
          <t xml:space="preserve">May-26</t>
        </is>
      </c>
      <c r="FG1" s="1" t="inlineStr">
        <is>
          <t xml:space="preserve">Jun-26</t>
        </is>
      </c>
      <c r="FH1" s="1" t="inlineStr">
        <is>
          <t xml:space="preserve">Jul-26</t>
        </is>
      </c>
      <c r="FI1" s="1" t="inlineStr">
        <is>
          <t xml:space="preserve">Aug-26</t>
        </is>
      </c>
      <c r="FJ1" s="1" t="inlineStr">
        <is>
          <t xml:space="preserve">Sep-26</t>
        </is>
      </c>
    </row>
    <row r="2">
      <c r="A2" s="0" t="inlineStr">
        <is>
          <t xml:space="preserve">Month-end close ($)</t>
        </is>
      </c>
      <c r="B2" s="8">
        <f>SUMIFS('Daily closes'!$C$2:$C$3453,'Daily closes'!$E$2:$E$3453,"=jan13",'Daily closes'!$F$2:$F$3453,"=1")</f>
        <v>21.04</v>
      </c>
      <c r="C2" s="8">
        <f>SUMIFS('Daily closes'!$C$2:$C$3453,'Daily closes'!$E$2:$E$3453,"=feb13",'Daily closes'!$F$2:$F$3453,"=1")</f>
        <v>20.88</v>
      </c>
      <c r="D2" s="8">
        <f>SUMIFS('Daily closes'!$C$2:$C$3453,'Daily closes'!$E$2:$E$3453,"=mar13",'Daily closes'!$F$2:$F$3453,"=1")</f>
        <v>21.84</v>
      </c>
      <c r="E2" s="8">
        <f>SUMIFS('Daily closes'!$C$2:$C$3453,'Daily closes'!$E$2:$E$3453,"=apr13",'Daily closes'!$F$2:$F$3453,"=1")</f>
        <v>23.95</v>
      </c>
      <c r="F2" s="8">
        <f>SUMIFS('Daily closes'!$C$2:$C$3453,'Daily closes'!$E$2:$E$3453,"=may13",'Daily closes'!$F$2:$F$3453,"=1")</f>
        <v>24.28</v>
      </c>
      <c r="G2" s="8">
        <f>SUMIFS('Daily closes'!$C$2:$C$3453,'Daily closes'!$E$2:$E$3453,"=jun13",'Daily closes'!$F$2:$F$3453,"=1")</f>
        <v>24.23</v>
      </c>
      <c r="H2" s="8">
        <f>SUMIFS('Daily closes'!$C$2:$C$3453,'Daily closes'!$E$2:$E$3453,"=jul13",'Daily closes'!$F$2:$F$3453,"=1")</f>
        <v>23.34</v>
      </c>
      <c r="I2" s="8">
        <f>SUMIFS('Daily closes'!$C$2:$C$3453,'Daily closes'!$E$2:$E$3453,"=aug13",'Daily closes'!$F$2:$F$3453,"=1")</f>
        <v>21.98</v>
      </c>
      <c r="J2" s="8">
        <f>SUMIFS('Daily closes'!$C$2:$C$3453,'Daily closes'!$E$2:$E$3453,"=sep13",'Daily closes'!$F$2:$F$3453,"=1")</f>
        <v>22.92</v>
      </c>
      <c r="K2" s="8">
        <f>SUMIFS('Daily closes'!$C$2:$C$3453,'Daily closes'!$E$2:$E$3453,"=oct13",'Daily closes'!$F$2:$F$3453,"=1")</f>
        <v>24.47</v>
      </c>
      <c r="L2" s="8">
        <f>SUMIFS('Daily closes'!$C$2:$C$3453,'Daily closes'!$E$2:$E$3453,"=nov13",'Daily closes'!$F$2:$F$3453,"=1")</f>
        <v>23.84</v>
      </c>
      <c r="M2" s="8">
        <f>SUMIFS('Daily closes'!$C$2:$C$3453,'Daily closes'!$E$2:$E$3453,"=dec13",'Daily closes'!$F$2:$F$3453,"=1")</f>
        <v>25.96</v>
      </c>
      <c r="N2" s="8">
        <f>SUMIFS('Daily closes'!$C$2:$C$3453,'Daily closes'!$E$2:$E$3453,"=jan14",'Daily closes'!$F$2:$F$3453,"=1")</f>
        <v>24.54</v>
      </c>
      <c r="O2" s="8">
        <f>SUMIFS('Daily closes'!$C$2:$C$3453,'Daily closes'!$E$2:$E$3453,"=feb14",'Daily closes'!$F$2:$F$3453,"=1")</f>
        <v>24.76</v>
      </c>
      <c r="P2" s="8">
        <f>SUMIFS('Daily closes'!$C$2:$C$3453,'Daily closes'!$E$2:$E$3453,"=mar14",'Daily closes'!$F$2:$F$3453,"=1")</f>
        <v>25.81</v>
      </c>
      <c r="Q2" s="8">
        <f>SUMIFS('Daily closes'!$C$2:$C$3453,'Daily closes'!$E$2:$E$3453,"=apr14",'Daily closes'!$F$2:$F$3453,"=1")</f>
        <v>26.69</v>
      </c>
      <c r="R2" s="8">
        <f>SUMIFS('Daily closes'!$C$2:$C$3453,'Daily closes'!$E$2:$E$3453,"=may14",'Daily closes'!$F$2:$F$3453,"=1")</f>
        <v>27.32</v>
      </c>
      <c r="S2" s="8">
        <f>SUMIFS('Daily closes'!$C$2:$C$3453,'Daily closes'!$E$2:$E$3453,"=jun14",'Daily closes'!$F$2:$F$3453,"=1")</f>
        <v>30.9</v>
      </c>
      <c r="T2" s="8">
        <f>SUMIFS('Daily closes'!$C$2:$C$3453,'Daily closes'!$E$2:$E$3453,"=jul14",'Daily closes'!$F$2:$F$3453,"=1")</f>
        <v>33.89</v>
      </c>
      <c r="U2" s="8">
        <f>SUMIFS('Daily closes'!$C$2:$C$3453,'Daily closes'!$E$2:$E$3453,"=aug14",'Daily closes'!$F$2:$F$3453,"=1")</f>
        <v>34.92</v>
      </c>
      <c r="V2" s="8">
        <f>SUMIFS('Daily closes'!$C$2:$C$3453,'Daily closes'!$E$2:$E$3453,"=sep14",'Daily closes'!$F$2:$F$3453,"=1")</f>
        <v>34.82</v>
      </c>
      <c r="W2" s="8">
        <f>SUMIFS('Daily closes'!$C$2:$C$3453,'Daily closes'!$E$2:$E$3453,"=oct14",'Daily closes'!$F$2:$F$3453,"=1")</f>
        <v>34.01</v>
      </c>
      <c r="X2" s="8">
        <f>SUMIFS('Daily closes'!$C$2:$C$3453,'Daily closes'!$E$2:$E$3453,"=nov14",'Daily closes'!$F$2:$F$3453,"=1")</f>
        <v>37.25</v>
      </c>
      <c r="Y2" s="8">
        <f>SUMIFS('Daily closes'!$C$2:$C$3453,'Daily closes'!$E$2:$E$3453,"=dec14",'Daily closes'!$F$2:$F$3453,"=1")</f>
        <v>36.29</v>
      </c>
      <c r="Z2" s="8">
        <f>SUMIFS('Daily closes'!$C$2:$C$3453,'Daily closes'!$E$2:$E$3453,"=jan15",'Daily closes'!$F$2:$F$3453,"=1")</f>
        <v>33.04</v>
      </c>
      <c r="AA2" s="8">
        <f>SUMIFS('Daily closes'!$C$2:$C$3453,'Daily closes'!$E$2:$E$3453,"=feb15",'Daily closes'!$F$2:$F$3453,"=1")</f>
        <v>33.25</v>
      </c>
      <c r="AB2" s="8">
        <f>SUMIFS('Daily closes'!$C$2:$C$3453,'Daily closes'!$E$2:$E$3453,"=mar15",'Daily closes'!$F$2:$F$3453,"=1")</f>
        <v>31.27</v>
      </c>
      <c r="AC2" s="8">
        <f>SUMIFS('Daily closes'!$C$2:$C$3453,'Daily closes'!$E$2:$E$3453,"=apr15",'Daily closes'!$F$2:$F$3453,"=1")</f>
        <v>32.55</v>
      </c>
      <c r="AD2" s="8">
        <f>SUMIFS('Daily closes'!$C$2:$C$3453,'Daily closes'!$E$2:$E$3453,"=may15",'Daily closes'!$F$2:$F$3453,"=1")</f>
        <v>34.46</v>
      </c>
      <c r="AE2" s="8">
        <f>SUMIFS('Daily closes'!$C$2:$C$3453,'Daily closes'!$E$2:$E$3453,"=jun15",'Daily closes'!$F$2:$F$3453,"=1")</f>
        <v>30.42</v>
      </c>
      <c r="AF2" s="8">
        <f>SUMIFS('Daily closes'!$C$2:$C$3453,'Daily closes'!$E$2:$E$3453,"=jul15",'Daily closes'!$F$2:$F$3453,"=1")</f>
        <v>28.95</v>
      </c>
      <c r="AG2" s="8">
        <f>SUMIFS('Daily closes'!$C$2:$C$3453,'Daily closes'!$E$2:$E$3453,"=aug15",'Daily closes'!$F$2:$F$3453,"=1")</f>
        <v>28.54</v>
      </c>
      <c r="AH2" s="8">
        <f>SUMIFS('Daily closes'!$C$2:$C$3453,'Daily closes'!$E$2:$E$3453,"=sep15",'Daily closes'!$F$2:$F$3453,"=1")</f>
        <v>30.14</v>
      </c>
      <c r="AI2" s="8">
        <f>SUMIFS('Daily closes'!$C$2:$C$3453,'Daily closes'!$E$2:$E$3453,"=oct15",'Daily closes'!$F$2:$F$3453,"=1")</f>
        <v>33.86</v>
      </c>
      <c r="AJ2" s="8">
        <f>SUMIFS('Daily closes'!$C$2:$C$3453,'Daily closes'!$E$2:$E$3453,"=nov15",'Daily closes'!$F$2:$F$3453,"=1")</f>
        <v>34.77</v>
      </c>
      <c r="AK2" s="8">
        <f>SUMIFS('Daily closes'!$C$2:$C$3453,'Daily closes'!$E$2:$E$3453,"=dec15",'Daily closes'!$F$2:$F$3453,"=1")</f>
        <v>34.45</v>
      </c>
      <c r="AL2" s="8">
        <f>SUMIFS('Daily closes'!$C$2:$C$3453,'Daily closes'!$E$2:$E$3453,"=jan16",'Daily closes'!$F$2:$F$3453,"=1")</f>
        <v>31.02</v>
      </c>
      <c r="AM2" s="8">
        <f>SUMIFS('Daily closes'!$C$2:$C$3453,'Daily closes'!$E$2:$E$3453,"=feb16",'Daily closes'!$F$2:$F$3453,"=1")</f>
        <v>29.59</v>
      </c>
      <c r="AN2" s="8">
        <f>SUMIFS('Daily closes'!$C$2:$C$3453,'Daily closes'!$E$2:$E$3453,"=mar16",'Daily closes'!$F$2:$F$3453,"=1")</f>
        <v>32.35</v>
      </c>
      <c r="AO2" s="8">
        <f>SUMIFS('Daily closes'!$C$2:$C$3453,'Daily closes'!$E$2:$E$3453,"=apr16",'Daily closes'!$F$2:$F$3453,"=1")</f>
        <v>30.28</v>
      </c>
      <c r="AP2" s="8">
        <f>SUMIFS('Daily closes'!$C$2:$C$3453,'Daily closes'!$E$2:$E$3453,"=may16",'Daily closes'!$F$2:$F$3453,"=1")</f>
        <v>31.59</v>
      </c>
      <c r="AQ2" s="8">
        <f>SUMIFS('Daily closes'!$C$2:$C$3453,'Daily closes'!$E$2:$E$3453,"=jun16",'Daily closes'!$F$2:$F$3453,"=1")</f>
        <v>32.8</v>
      </c>
      <c r="AR2" s="8">
        <f>SUMIFS('Daily closes'!$C$2:$C$3453,'Daily closes'!$E$2:$E$3453,"=jul16",'Daily closes'!$F$2:$F$3453,"=1")</f>
        <v>34.86</v>
      </c>
      <c r="AS2" s="8">
        <f>SUMIFS('Daily closes'!$C$2:$C$3453,'Daily closes'!$E$2:$E$3453,"=aug16",'Daily closes'!$F$2:$F$3453,"=1")</f>
        <v>35.89</v>
      </c>
      <c r="AT2" s="8">
        <f>SUMIFS('Daily closes'!$C$2:$C$3453,'Daily closes'!$E$2:$E$3453,"=sep16",'Daily closes'!$F$2:$F$3453,"=1")</f>
        <v>37.75</v>
      </c>
      <c r="AU2" s="8">
        <f>SUMIFS('Daily closes'!$C$2:$C$3453,'Daily closes'!$E$2:$E$3453,"=oct16",'Daily closes'!$F$2:$F$3453,"=1")</f>
        <v>34.87</v>
      </c>
      <c r="AV2" s="8">
        <f>SUMIFS('Daily closes'!$C$2:$C$3453,'Daily closes'!$E$2:$E$3453,"=nov16",'Daily closes'!$F$2:$F$3453,"=1")</f>
        <v>34.7</v>
      </c>
      <c r="AW2" s="8">
        <f>SUMIFS('Daily closes'!$C$2:$C$3453,'Daily closes'!$E$2:$E$3453,"=dec16",'Daily closes'!$F$2:$F$3453,"=1")</f>
        <v>36.27</v>
      </c>
      <c r="AX2" s="8">
        <f>SUMIFS('Daily closes'!$C$2:$C$3453,'Daily closes'!$E$2:$E$3453,"=jan17",'Daily closes'!$F$2:$F$3453,"=1")</f>
        <v>36.82</v>
      </c>
      <c r="AY2" s="8">
        <f>SUMIFS('Daily closes'!$C$2:$C$3453,'Daily closes'!$E$2:$E$3453,"=feb17",'Daily closes'!$F$2:$F$3453,"=1")</f>
        <v>36.2</v>
      </c>
      <c r="AZ2" s="8">
        <f>SUMIFS('Daily closes'!$C$2:$C$3453,'Daily closes'!$E$2:$E$3453,"=mar17",'Daily closes'!$F$2:$F$3453,"=1")</f>
        <v>36.07</v>
      </c>
      <c r="BA2" s="8">
        <f>SUMIFS('Daily closes'!$C$2:$C$3453,'Daily closes'!$E$2:$E$3453,"=apr17",'Daily closes'!$F$2:$F$3453,"=1")</f>
        <v>36.15</v>
      </c>
      <c r="BB2" s="8">
        <f>SUMIFS('Daily closes'!$C$2:$C$3453,'Daily closes'!$E$2:$E$3453,"=may17",'Daily closes'!$F$2:$F$3453,"=1")</f>
        <v>36.11</v>
      </c>
      <c r="BC2" s="8">
        <f>SUMIFS('Daily closes'!$C$2:$C$3453,'Daily closes'!$E$2:$E$3453,"=jun17",'Daily closes'!$F$2:$F$3453,"=1")</f>
        <v>33.74</v>
      </c>
      <c r="BD2" s="8">
        <f>SUMIFS('Daily closes'!$C$2:$C$3453,'Daily closes'!$E$2:$E$3453,"=jul17",'Daily closes'!$F$2:$F$3453,"=1")</f>
        <v>35.47</v>
      </c>
      <c r="BE2" s="8">
        <f>SUMIFS('Daily closes'!$C$2:$C$3453,'Daily closes'!$E$2:$E$3453,"=aug17",'Daily closes'!$F$2:$F$3453,"=1")</f>
        <v>35.07</v>
      </c>
      <c r="BF2" s="8">
        <f>SUMIFS('Daily closes'!$C$2:$C$3453,'Daily closes'!$E$2:$E$3453,"=sep17",'Daily closes'!$F$2:$F$3453,"=1")</f>
        <v>38.08</v>
      </c>
      <c r="BG2" s="8">
        <f>SUMIFS('Daily closes'!$C$2:$C$3453,'Daily closes'!$E$2:$E$3453,"=oct17",'Daily closes'!$F$2:$F$3453,"=1")</f>
        <v>45.49</v>
      </c>
      <c r="BH2" s="8">
        <f>SUMIFS('Daily closes'!$C$2:$C$3453,'Daily closes'!$E$2:$E$3453,"=nov17",'Daily closes'!$F$2:$F$3453,"=1")</f>
        <v>44.84</v>
      </c>
      <c r="BI2" s="8">
        <f>SUMIFS('Daily closes'!$C$2:$C$3453,'Daily closes'!$E$2:$E$3453,"=dec17",'Daily closes'!$F$2:$F$3453,"=1")</f>
        <v>46.16</v>
      </c>
      <c r="BJ2" s="8">
        <f>SUMIFS('Daily closes'!$C$2:$C$3453,'Daily closes'!$E$2:$E$3453,"=jan18",'Daily closes'!$F$2:$F$3453,"=1")</f>
        <v>48.14</v>
      </c>
      <c r="BK2" s="8">
        <f>SUMIFS('Daily closes'!$C$2:$C$3453,'Daily closes'!$E$2:$E$3453,"=feb18",'Daily closes'!$F$2:$F$3453,"=1")</f>
        <v>49.29</v>
      </c>
      <c r="BL2" s="8">
        <f>SUMIFS('Daily closes'!$C$2:$C$3453,'Daily closes'!$E$2:$E$3453,"=mar18",'Daily closes'!$F$2:$F$3453,"=1")</f>
        <v>52.08</v>
      </c>
      <c r="BM2" s="8">
        <f>SUMIFS('Daily closes'!$C$2:$C$3453,'Daily closes'!$E$2:$E$3453,"=apr18",'Daily closes'!$F$2:$F$3453,"=1")</f>
        <v>51.62</v>
      </c>
      <c r="BN2" s="8">
        <f>SUMIFS('Daily closes'!$C$2:$C$3453,'Daily closes'!$E$2:$E$3453,"=may18",'Daily closes'!$F$2:$F$3453,"=1")</f>
        <v>55.2</v>
      </c>
      <c r="BO2" s="8">
        <f>SUMIFS('Daily closes'!$C$2:$C$3453,'Daily closes'!$E$2:$E$3453,"=jun18",'Daily closes'!$F$2:$F$3453,"=1")</f>
        <v>49.71</v>
      </c>
      <c r="BP2" s="8">
        <f>SUMIFS('Daily closes'!$C$2:$C$3453,'Daily closes'!$E$2:$E$3453,"=jul18",'Daily closes'!$F$2:$F$3453,"=1")</f>
        <v>48.1</v>
      </c>
      <c r="BQ2" s="8">
        <f>SUMIFS('Daily closes'!$C$2:$C$3453,'Daily closes'!$E$2:$E$3453,"=aug18",'Daily closes'!$F$2:$F$3453,"=1")</f>
        <v>48.43</v>
      </c>
      <c r="BR2" s="8">
        <f>SUMIFS('Daily closes'!$C$2:$C$3453,'Daily closes'!$E$2:$E$3453,"=sep18",'Daily closes'!$F$2:$F$3453,"=1")</f>
        <v>47.29</v>
      </c>
      <c r="BS2" s="8">
        <f>SUMIFS('Daily closes'!$C$2:$C$3453,'Daily closes'!$E$2:$E$3453,"=oct18",'Daily closes'!$F$2:$F$3453,"=1")</f>
        <v>46.88</v>
      </c>
      <c r="BT2" s="8">
        <f>SUMIFS('Daily closes'!$C$2:$C$3453,'Daily closes'!$E$2:$E$3453,"=nov18",'Daily closes'!$F$2:$F$3453,"=1")</f>
        <v>49.31</v>
      </c>
      <c r="BU2" s="8">
        <f>SUMIFS('Daily closes'!$C$2:$C$3453,'Daily closes'!$E$2:$E$3453,"=dec18",'Daily closes'!$F$2:$F$3453,"=1")</f>
        <v>46.93</v>
      </c>
      <c r="BV2" s="8">
        <f>SUMIFS('Daily closes'!$C$2:$C$3453,'Daily closes'!$E$2:$E$3453,"=jan19",'Daily closes'!$F$2:$F$3453,"=1")</f>
        <v>47.12</v>
      </c>
      <c r="BW2" s="8">
        <f>SUMIFS('Daily closes'!$C$2:$C$3453,'Daily closes'!$E$2:$E$3453,"=feb19",'Daily closes'!$F$2:$F$3453,"=1")</f>
        <v>52.96</v>
      </c>
      <c r="BX2" s="8">
        <f>SUMIFS('Daily closes'!$C$2:$C$3453,'Daily closes'!$E$2:$E$3453,"=mar19",'Daily closes'!$F$2:$F$3453,"=1")</f>
        <v>53.7</v>
      </c>
      <c r="BY2" s="8">
        <f>SUMIFS('Daily closes'!$C$2:$C$3453,'Daily closes'!$E$2:$E$3453,"=apr19",'Daily closes'!$F$2:$F$3453,"=1")</f>
        <v>51.04</v>
      </c>
      <c r="BZ2" s="8">
        <f>SUMIFS('Daily closes'!$C$2:$C$3453,'Daily closes'!$E$2:$E$3453,"=may19",'Daily closes'!$F$2:$F$3453,"=1")</f>
        <v>44.04</v>
      </c>
      <c r="CA2" s="8">
        <f>SUMIFS('Daily closes'!$C$2:$C$3453,'Daily closes'!$E$2:$E$3453,"=jun19",'Daily closes'!$F$2:$F$3453,"=1")</f>
        <v>47.87</v>
      </c>
      <c r="CB2" s="8">
        <f>SUMIFS('Daily closes'!$C$2:$C$3453,'Daily closes'!$E$2:$E$3453,"=jul19",'Daily closes'!$F$2:$F$3453,"=1")</f>
        <v>50.55</v>
      </c>
      <c r="CC2" s="8">
        <f>SUMIFS('Daily closes'!$C$2:$C$3453,'Daily closes'!$E$2:$E$3453,"=aug19",'Daily closes'!$F$2:$F$3453,"=1")</f>
        <v>47.41</v>
      </c>
      <c r="CD2" s="8">
        <f>SUMIFS('Daily closes'!$C$2:$C$3453,'Daily closes'!$E$2:$E$3453,"=sep19",'Daily closes'!$F$2:$F$3453,"=1")</f>
        <v>51.53</v>
      </c>
      <c r="CE2" s="8">
        <f>SUMIFS('Daily closes'!$C$2:$C$3453,'Daily closes'!$E$2:$E$3453,"=oct19",'Daily closes'!$F$2:$F$3453,"=1")</f>
        <v>56.53</v>
      </c>
      <c r="CF2" s="8">
        <f>SUMIFS('Daily closes'!$C$2:$C$3453,'Daily closes'!$E$2:$E$3453,"=nov19",'Daily closes'!$F$2:$F$3453,"=1")</f>
        <v>58.05</v>
      </c>
      <c r="CG2" s="8">
        <f>SUMIFS('Daily closes'!$C$2:$C$3453,'Daily closes'!$E$2:$E$3453,"=dec19",'Daily closes'!$F$2:$F$3453,"=1")</f>
        <v>59.85</v>
      </c>
      <c r="CH2" s="8">
        <f>SUMIFS('Daily closes'!$C$2:$C$3453,'Daily closes'!$E$2:$E$3453,"=jan20",'Daily closes'!$F$2:$F$3453,"=1")</f>
        <v>63.93</v>
      </c>
      <c r="CI2" s="8">
        <f>SUMIFS('Daily closes'!$C$2:$C$3453,'Daily closes'!$E$2:$E$3453,"=feb20",'Daily closes'!$F$2:$F$3453,"=1")</f>
        <v>55.52</v>
      </c>
      <c r="CJ2" s="8">
        <f>SUMIFS('Daily closes'!$C$2:$C$3453,'Daily closes'!$E$2:$E$3453,"=mar20",'Daily closes'!$F$2:$F$3453,"=1")</f>
        <v>54.12</v>
      </c>
      <c r="CK2" s="8">
        <f>SUMIFS('Daily closes'!$C$2:$C$3453,'Daily closes'!$E$2:$E$3453,"=apr20",'Daily closes'!$F$2:$F$3453,"=1")</f>
        <v>59.98</v>
      </c>
      <c r="CL2" s="8">
        <f>SUMIFS('Daily closes'!$C$2:$C$3453,'Daily closes'!$E$2:$E$3453,"=may20",'Daily closes'!$F$2:$F$3453,"=1")</f>
        <v>62.93</v>
      </c>
      <c r="CM2" s="8">
        <f>SUMIFS('Daily closes'!$C$2:$C$3453,'Daily closes'!$E$2:$E$3453,"=jun20",'Daily closes'!$F$2:$F$3453,"=1")</f>
        <v>59.83</v>
      </c>
      <c r="CN2" s="8">
        <f>SUMIFS('Daily closes'!$C$2:$C$3453,'Daily closes'!$E$2:$E$3453,"=jul20",'Daily closes'!$F$2:$F$3453,"=1")</f>
        <v>47.73</v>
      </c>
      <c r="CO2" s="8">
        <f>SUMIFS('Daily closes'!$C$2:$C$3453,'Daily closes'!$E$2:$E$3453,"=aug20",'Daily closes'!$F$2:$F$3453,"=1")</f>
        <v>50.95</v>
      </c>
      <c r="CP2" s="8">
        <f>SUMIFS('Daily closes'!$C$2:$C$3453,'Daily closes'!$E$2:$E$3453,"=sep20",'Daily closes'!$F$2:$F$3453,"=1")</f>
        <v>51.78</v>
      </c>
      <c r="CQ2" s="8">
        <f>SUMIFS('Daily closes'!$C$2:$C$3453,'Daily closes'!$E$2:$E$3453,"=oct20",'Daily closes'!$F$2:$F$3453,"=1")</f>
        <v>44.28</v>
      </c>
      <c r="CR2" s="8">
        <f>SUMIFS('Daily closes'!$C$2:$C$3453,'Daily closes'!$E$2:$E$3453,"=nov20",'Daily closes'!$F$2:$F$3453,"=1")</f>
        <v>48.35</v>
      </c>
      <c r="CS2" s="8">
        <f>SUMIFS('Daily closes'!$C$2:$C$3453,'Daily closes'!$E$2:$E$3453,"=dec20",'Daily closes'!$F$2:$F$3453,"=1")</f>
        <v>49.82</v>
      </c>
      <c r="CT2" s="8">
        <f>SUMIFS('Daily closes'!$C$2:$C$3453,'Daily closes'!$E$2:$E$3453,"=jan21",'Daily closes'!$F$2:$F$3453,"=1")</f>
        <v>55.51</v>
      </c>
      <c r="CU2" s="8">
        <f>SUMIFS('Daily closes'!$C$2:$C$3453,'Daily closes'!$E$2:$E$3453,"=feb21",'Daily closes'!$F$2:$F$3453,"=1")</f>
        <v>60.78</v>
      </c>
      <c r="CV2" s="8">
        <f>SUMIFS('Daily closes'!$C$2:$C$3453,'Daily closes'!$E$2:$E$3453,"=mar21",'Daily closes'!$F$2:$F$3453,"=1")</f>
        <v>64</v>
      </c>
      <c r="CW2" s="8">
        <f>SUMIFS('Daily closes'!$C$2:$C$3453,'Daily closes'!$E$2:$E$3453,"=apr21",'Daily closes'!$F$2:$F$3453,"=1")</f>
        <v>57.53</v>
      </c>
      <c r="CX2" s="8">
        <f>SUMIFS('Daily closes'!$C$2:$C$3453,'Daily closes'!$E$2:$E$3453,"=may21",'Daily closes'!$F$2:$F$3453,"=1")</f>
        <v>57.12</v>
      </c>
      <c r="CY2" s="8">
        <f>SUMIFS('Daily closes'!$C$2:$C$3453,'Daily closes'!$E$2:$E$3453,"=jun21",'Daily closes'!$F$2:$F$3453,"=1")</f>
        <v>56.14</v>
      </c>
      <c r="CZ2" s="8">
        <f>SUMIFS('Daily closes'!$C$2:$C$3453,'Daily closes'!$E$2:$E$3453,"=jul21",'Daily closes'!$F$2:$F$3453,"=1")</f>
        <v>53.72</v>
      </c>
      <c r="DA2" s="8">
        <f>SUMIFS('Daily closes'!$C$2:$C$3453,'Daily closes'!$E$2:$E$3453,"=aug21",'Daily closes'!$F$2:$F$3453,"=1")</f>
        <v>54.06</v>
      </c>
      <c r="DB2" s="8">
        <f>SUMIFS('Daily closes'!$C$2:$C$3453,'Daily closes'!$E$2:$E$3453,"=sep21",'Daily closes'!$F$2:$F$3453,"=1")</f>
        <v>53.28</v>
      </c>
      <c r="DC2" s="8">
        <f>SUMIFS('Daily closes'!$C$2:$C$3453,'Daily closes'!$E$2:$E$3453,"=oct21",'Daily closes'!$F$2:$F$3453,"=1")</f>
        <v>49</v>
      </c>
      <c r="DD2" s="8">
        <f>SUMIFS('Daily closes'!$C$2:$C$3453,'Daily closes'!$E$2:$E$3453,"=nov21",'Daily closes'!$F$2:$F$3453,"=1")</f>
        <v>49.2</v>
      </c>
      <c r="DE2" s="8">
        <f>SUMIFS('Daily closes'!$C$2:$C$3453,'Daily closes'!$E$2:$E$3453,"=dec21",'Daily closes'!$F$2:$F$3453,"=1")</f>
        <v>51.5</v>
      </c>
      <c r="DF2" s="8">
        <f>SUMIFS('Daily closes'!$C$2:$C$3453,'Daily closes'!$E$2:$E$3453,"=jan22",'Daily closes'!$F$2:$F$3453,"=1")</f>
        <v>48.82</v>
      </c>
      <c r="DG2" s="8">
        <f>SUMIFS('Daily closes'!$C$2:$C$3453,'Daily closes'!$E$2:$E$3453,"=feb22",'Daily closes'!$F$2:$F$3453,"=1")</f>
        <v>47.7</v>
      </c>
      <c r="DH2" s="8">
        <f>SUMIFS('Daily closes'!$C$2:$C$3453,'Daily closes'!$E$2:$E$3453,"=mar22",'Daily closes'!$F$2:$F$3453,"=1")</f>
        <v>49.56</v>
      </c>
      <c r="DI2" s="8">
        <f>SUMIFS('Daily closes'!$C$2:$C$3453,'Daily closes'!$E$2:$E$3453,"=apr22",'Daily closes'!$F$2:$F$3453,"=1")</f>
        <v>43.59</v>
      </c>
      <c r="DJ2" s="8">
        <f>SUMIFS('Daily closes'!$C$2:$C$3453,'Daily closes'!$E$2:$E$3453,"=may22",'Daily closes'!$F$2:$F$3453,"=1")</f>
        <v>44.42</v>
      </c>
      <c r="DK2" s="8">
        <f>SUMIFS('Daily closes'!$C$2:$C$3453,'Daily closes'!$E$2:$E$3453,"=jun22",'Daily closes'!$F$2:$F$3453,"=1")</f>
        <v>37.41</v>
      </c>
      <c r="DL2" s="8">
        <f>SUMIFS('Daily closes'!$C$2:$C$3453,'Daily closes'!$E$2:$E$3453,"=jul22",'Daily closes'!$F$2:$F$3453,"=1")</f>
        <v>36.31</v>
      </c>
      <c r="DM2" s="8">
        <f>SUMIFS('Daily closes'!$C$2:$C$3453,'Daily closes'!$E$2:$E$3453,"=aug22",'Daily closes'!$F$2:$F$3453,"=1")</f>
        <v>31.92</v>
      </c>
      <c r="DN2" s="8">
        <f>SUMIFS('Daily closes'!$C$2:$C$3453,'Daily closes'!$E$2:$E$3453,"=sep22",'Daily closes'!$F$2:$F$3453,"=1")</f>
        <v>25.77</v>
      </c>
      <c r="DO2" s="8">
        <f>SUMIFS('Daily closes'!$C$2:$C$3453,'Daily closes'!$E$2:$E$3453,"=oct22",'Daily closes'!$F$2:$F$3453,"=1")</f>
        <v>28.43</v>
      </c>
      <c r="DP2" s="8">
        <f>SUMIFS('Daily closes'!$C$2:$C$3453,'Daily closes'!$E$2:$E$3453,"=nov22",'Daily closes'!$F$2:$F$3453,"=1")</f>
        <v>30.07</v>
      </c>
      <c r="DQ2" s="8">
        <f>SUMIFS('Daily closes'!$C$2:$C$3453,'Daily closes'!$E$2:$E$3453,"=dec22",'Daily closes'!$F$2:$F$3453,"=1")</f>
        <v>26.43</v>
      </c>
      <c r="DR2" s="8">
        <f>SUMIFS('Daily closes'!$C$2:$C$3453,'Daily closes'!$E$2:$E$3453,"=jan23",'Daily closes'!$F$2:$F$3453,"=1")</f>
        <v>28.26</v>
      </c>
      <c r="DS2" s="8">
        <f>SUMIFS('Daily closes'!$C$2:$C$3453,'Daily closes'!$E$2:$E$3453,"=feb23",'Daily closes'!$F$2:$F$3453,"=1")</f>
        <v>24.93</v>
      </c>
      <c r="DT2" s="8">
        <f>SUMIFS('Daily closes'!$C$2:$C$3453,'Daily closes'!$E$2:$E$3453,"=mar23",'Daily closes'!$F$2:$F$3453,"=1")</f>
        <v>32.67</v>
      </c>
      <c r="DU2" s="8">
        <f>SUMIFS('Daily closes'!$C$2:$C$3453,'Daily closes'!$E$2:$E$3453,"=apr23",'Daily closes'!$F$2:$F$3453,"=1")</f>
        <v>31.06</v>
      </c>
      <c r="DV2" s="8">
        <f>SUMIFS('Daily closes'!$C$2:$C$3453,'Daily closes'!$E$2:$E$3453,"=may23",'Daily closes'!$F$2:$F$3453,"=1")</f>
        <v>31.44</v>
      </c>
      <c r="DW2" s="8">
        <f>SUMIFS('Daily closes'!$C$2:$C$3453,'Daily closes'!$E$2:$E$3453,"=jun23",'Daily closes'!$F$2:$F$3453,"=1")</f>
        <v>33.44</v>
      </c>
      <c r="DX2" s="8">
        <f>SUMIFS('Daily closes'!$C$2:$C$3453,'Daily closes'!$E$2:$E$3453,"=jul23",'Daily closes'!$F$2:$F$3453,"=1")</f>
        <v>35.77</v>
      </c>
      <c r="DY2" s="8">
        <f>SUMIFS('Daily closes'!$C$2:$C$3453,'Daily closes'!$E$2:$E$3453,"=aug23",'Daily closes'!$F$2:$F$3453,"=1")</f>
        <v>35.14</v>
      </c>
      <c r="DZ2" s="8">
        <f>SUMIFS('Daily closes'!$C$2:$C$3453,'Daily closes'!$E$2:$E$3453,"=sep23",'Daily closes'!$F$2:$F$3453,"=1")</f>
        <v>35.55</v>
      </c>
      <c r="EA2" s="8">
        <f>SUMIFS('Daily closes'!$C$2:$C$3453,'Daily closes'!$E$2:$E$3453,"=oct23",'Daily closes'!$F$2:$F$3453,"=1")</f>
        <v>36.5</v>
      </c>
      <c r="EB2" s="8">
        <f>SUMIFS('Daily closes'!$C$2:$C$3453,'Daily closes'!$E$2:$E$3453,"=nov23",'Daily closes'!$F$2:$F$3453,"=1")</f>
        <v>44.7</v>
      </c>
      <c r="EC2" s="8">
        <f>SUMIFS('Daily closes'!$C$2:$C$3453,'Daily closes'!$E$2:$E$3453,"=dec23",'Daily closes'!$F$2:$F$3453,"=1")</f>
        <v>50.25</v>
      </c>
      <c r="ED2" s="8">
        <f>SUMIFS('Daily closes'!$C$2:$C$3453,'Daily closes'!$E$2:$E$3453,"=jan24",'Daily closes'!$F$2:$F$3453,"=1")</f>
        <v>43.08</v>
      </c>
      <c r="EE2" s="8">
        <f>SUMIFS('Daily closes'!$C$2:$C$3453,'Daily closes'!$E$2:$E$3453,"=feb24",'Daily closes'!$F$2:$F$3453,"=1")</f>
        <v>43.05</v>
      </c>
      <c r="EF2" s="8">
        <f>SUMIFS('Daily closes'!$C$2:$C$3453,'Daily closes'!$E$2:$E$3453,"=mar24",'Daily closes'!$F$2:$F$3453,"=1")</f>
        <v>44.17</v>
      </c>
      <c r="EG2" s="8">
        <f>SUMIFS('Daily closes'!$C$2:$C$3453,'Daily closes'!$E$2:$E$3453,"=apr24",'Daily closes'!$F$2:$F$3453,"=1")</f>
        <v>30.47</v>
      </c>
      <c r="EH2" s="8">
        <f>SUMIFS('Daily closes'!$C$2:$C$3453,'Daily closes'!$E$2:$E$3453,"=may24",'Daily closes'!$F$2:$F$3453,"=1")</f>
        <v>30.85</v>
      </c>
      <c r="EI2" s="8">
        <f>SUMIFS('Daily closes'!$C$2:$C$3453,'Daily closes'!$E$2:$E$3453,"=jun24",'Daily closes'!$F$2:$F$3453,"=1")</f>
        <v>30.97</v>
      </c>
      <c r="EJ2" s="8">
        <f>SUMIFS('Daily closes'!$C$2:$C$3453,'Daily closes'!$E$2:$E$3453,"=jul24",'Daily closes'!$F$2:$F$3453,"=1")</f>
        <v>30.74</v>
      </c>
      <c r="EK2" s="8">
        <f>SUMIFS('Daily closes'!$C$2:$C$3453,'Daily closes'!$E$2:$E$3453,"=aug24",'Daily closes'!$F$2:$F$3453,"=1")</f>
        <v>22.04</v>
      </c>
      <c r="EL2" s="8">
        <f>SUMIFS('Daily closes'!$C$2:$C$3453,'Daily closes'!$E$2:$E$3453,"=sep24",'Daily closes'!$F$2:$F$3453,"=1")</f>
        <v>23.46</v>
      </c>
      <c r="EM2" s="8">
        <f>SUMIFS('Daily closes'!$C$2:$C$3453,'Daily closes'!$E$2:$E$3453,"=oct24",'Daily closes'!$F$2:$F$3453,"=1")</f>
        <v>21.52</v>
      </c>
      <c r="EN2" s="8">
        <f>SUMIFS('Daily closes'!$C$2:$C$3453,'Daily closes'!$E$2:$E$3453,"=nov24",'Daily closes'!$F$2:$F$3453,"=1")</f>
        <v>24.05</v>
      </c>
      <c r="EO2" s="8">
        <f>SUMIFS('Daily closes'!$C$2:$C$3453,'Daily closes'!$E$2:$E$3453,"=dec24",'Daily closes'!$F$2:$F$3453,"=1")</f>
        <v>20.05</v>
      </c>
      <c r="EP2" s="8">
        <f>SUMIFS('Daily closes'!$C$2:$C$3453,'Daily closes'!$E$2:$E$3453,"=jan25",'Daily closes'!$F$2:$F$3453,"=1")</f>
        <v>19.43</v>
      </c>
      <c r="EQ2" s="8">
        <f>SUMIFS('Daily closes'!$C$2:$C$3453,'Daily closes'!$E$2:$E$3453,"=feb25",'Daily closes'!$F$2:$F$3453,"=1")</f>
        <v>23.73</v>
      </c>
      <c r="ER2" s="8">
        <f>SUMIFS('Daily closes'!$C$2:$C$3453,'Daily closes'!$E$2:$E$3453,"=mar25",'Daily closes'!$F$2:$F$3453,"=1")</f>
        <v>22.71</v>
      </c>
      <c r="ES2" s="8">
        <f>SUMIFS('Daily closes'!$C$2:$C$3453,'Daily closes'!$E$2:$E$3453,"=apr25",'Daily closes'!$F$2:$F$3453,"=1")</f>
        <v>20.1</v>
      </c>
      <c r="ET2" s="8">
        <f>SUMIFS('Daily closes'!$C$2:$C$3453,'Daily closes'!$E$2:$E$3453,"=may25",'Daily closes'!$F$2:$F$3453,"=1")</f>
        <v>19.55</v>
      </c>
      <c r="EU2" s="8">
        <f>SUMIFS('Daily closes'!$C$2:$C$3453,'Daily closes'!$E$2:$E$3453,"=jun25",'Daily closes'!$F$2:$F$3453,"=1")</f>
        <v>22.4</v>
      </c>
      <c r="EV2" s="8">
        <f>SUMIFS('Daily closes'!$C$2:$C$3453,'Daily closes'!$E$2:$E$3453,"=jul25",'Daily closes'!$F$2:$F$3453,"=1")</f>
        <v>19.8</v>
      </c>
      <c r="EW2" s="8">
        <f>SUMIFS('Daily closes'!$C$2:$C$3453,'Daily closes'!$E$2:$E$3453,"=aug25",'Daily closes'!$F$2:$F$3453,"=1")</f>
        <v>24.35</v>
      </c>
      <c r="EX2" s="8">
        <f>SUMIFS('Daily closes'!$C$2:$C$3453,'Daily closes'!$E$2:$E$3453,"=sep25",'Daily closes'!$F$2:$F$3453,"=1")</f>
        <v>33.55</v>
      </c>
      <c r="EY2" s="8">
        <f>SUMIFS('Daily closes'!$C$2:$C$3453,'Daily closes'!$E$2:$E$3453,"=oct25",'Daily closes'!$F$2:$F$3453,"=1")</f>
        <v>39.99</v>
      </c>
      <c r="EZ2" s="8">
        <f>SUMIFS('Daily closes'!$C$2:$C$3453,'Daily closes'!$E$2:$E$3453,"=nov25",'Daily closes'!$F$2:$F$3453,"=1")</f>
        <v>40.56</v>
      </c>
      <c r="FA2" s="8">
        <f>SUMIFS('Daily closes'!$C$2:$C$3453,'Daily closes'!$E$2:$E$3453,"=dec25",'Daily closes'!$F$2:$F$3453,"=1")</f>
        <v>36.9</v>
      </c>
      <c r="FB2" s="8">
        <f>SUMIFS('Daily closes'!$C$2:$C$3453,'Daily closes'!$E$2:$E$3453,"=jan26",'Daily closes'!$F$2:$F$3453,"=1")</f>
        <v>46.47</v>
      </c>
      <c r="FC2" s="8">
        <f>SUMIFS('Daily closes'!$C$2:$C$3453,'Daily closes'!$E$2:$E$3453,"=feb26",'Daily closes'!$F$2:$F$3453,"=1")</f>
        <v>45.61</v>
      </c>
      <c r="FD2" s="8">
        <f>SUMIFS('Daily closes'!$C$2:$C$3453,'Daily closes'!$E$2:$E$3453,"=mar26",'Daily closes'!$F$2:$F$3453,"=1")</f>
        <v>44.13</v>
      </c>
      <c r="FE2" s="8">
        <f>SUMIFS('Daily closes'!$C$2:$C$3453,'Daily closes'!$E$2:$E$3453,"=apr26",'Daily closes'!$F$2:$F$3453,"=1")</f>
        <v>94.48</v>
      </c>
      <c r="FF2" s="8">
        <f>SUMIFS('Daily closes'!$C$2:$C$3453,'Daily closes'!$E$2:$E$3453,"=may26",'Daily closes'!$F$2:$F$3453,"=1")</f>
        <v>114.68</v>
      </c>
      <c r="FG2" s="8">
        <f>SUMIFS('Daily closes'!$C$2:$C$3453,'Daily closes'!$E$2:$E$3453,"=jun26",'Daily closes'!$F$2:$F$3453,"=1")</f>
        <v>139.63</v>
      </c>
      <c r="FH2" s="8">
        <f>SUMIFS('Daily closes'!$C$2:$C$3453,'Daily closes'!$E$2:$E$3453,"=jul26",'Daily closes'!$F$2:$F$3453,"=1")</f>
        <v>90.2</v>
      </c>
      <c r="FI2" s="8">
        <f>SUMIFS('Daily closes'!$C$2:$C$3453,'Daily closes'!$E$2:$E$3453,"=aug26",'Daily closes'!$F$2:$F$3453,"=1")</f>
        <v>89.51</v>
      </c>
      <c r="FJ2" s="8">
        <f>SUMIFS('Daily closes'!$C$2:$C$3453,'Daily closes'!$E$2:$E$3453,"=sep26",'Daily closes'!$F$2:$F$3453,"=1")</f>
        <v>122.6</v>
      </c>
    </row>
    <row r="3">
      <c r="A3" s="0" t="inlineStr">
        <is>
          <t xml:space="preserve">Monthly high ($)</t>
        </is>
      </c>
      <c r="B3" s="8">
        <f>MAXIFS('Daily closes'!$C$2:$C$3453,'Daily closes'!$E$2:$E$3453,"=jan13")</f>
        <v>22.68</v>
      </c>
      <c r="C3" s="8">
        <f>MAXIFS('Daily closes'!$C$2:$C$3453,'Daily closes'!$E$2:$E$3453,"=feb13")</f>
        <v>21.36</v>
      </c>
      <c r="D3" s="8">
        <f>MAXIFS('Daily closes'!$C$2:$C$3453,'Daily closes'!$E$2:$E$3453,"=mar13")</f>
        <v>21.89</v>
      </c>
      <c r="E3" s="8">
        <f>MAXIFS('Daily closes'!$C$2:$C$3453,'Daily closes'!$E$2:$E$3453,"=apr13")</f>
        <v>23.95</v>
      </c>
      <c r="F3" s="8">
        <f>MAXIFS('Daily closes'!$C$2:$C$3453,'Daily closes'!$E$2:$E$3453,"=may13")</f>
        <v>24.5</v>
      </c>
      <c r="G3" s="8">
        <f>MAXIFS('Daily closes'!$C$2:$C$3453,'Daily closes'!$E$2:$E$3453,"=jun13")</f>
        <v>25.47</v>
      </c>
      <c r="H3" s="8">
        <f>MAXIFS('Daily closes'!$C$2:$C$3453,'Daily closes'!$E$2:$E$3453,"=jul13")</f>
        <v>24.25</v>
      </c>
      <c r="I3" s="8">
        <f>MAXIFS('Daily closes'!$C$2:$C$3453,'Daily closes'!$E$2:$E$3453,"=aug13")</f>
        <v>23.22</v>
      </c>
      <c r="J3" s="8">
        <f>MAXIFS('Daily closes'!$C$2:$C$3453,'Daily closes'!$E$2:$E$3453,"=sep13")</f>
        <v>23.91</v>
      </c>
      <c r="K3" s="8">
        <f>MAXIFS('Daily closes'!$C$2:$C$3453,'Daily closes'!$E$2:$E$3453,"=oct13")</f>
        <v>24.52</v>
      </c>
      <c r="L3" s="8">
        <f>MAXIFS('Daily closes'!$C$2:$C$3453,'Daily closes'!$E$2:$E$3453,"=nov13")</f>
        <v>25.23</v>
      </c>
      <c r="M3" s="8">
        <f>MAXIFS('Daily closes'!$C$2:$C$3453,'Daily closes'!$E$2:$E$3453,"=dec13")</f>
        <v>25.96</v>
      </c>
      <c r="N3" s="8">
        <f>MAXIFS('Daily closes'!$C$2:$C$3453,'Daily closes'!$E$2:$E$3453,"=jan14")</f>
        <v>26.67</v>
      </c>
      <c r="O3" s="8">
        <f>MAXIFS('Daily closes'!$C$2:$C$3453,'Daily closes'!$E$2:$E$3453,"=feb14")</f>
        <v>24.8</v>
      </c>
      <c r="P3" s="8">
        <f>MAXIFS('Daily closes'!$C$2:$C$3453,'Daily closes'!$E$2:$E$3453,"=mar14")</f>
        <v>25.81</v>
      </c>
      <c r="Q3" s="8">
        <f>MAXIFS('Daily closes'!$C$2:$C$3453,'Daily closes'!$E$2:$E$3453,"=apr14")</f>
        <v>27.04</v>
      </c>
      <c r="R3" s="8">
        <f>MAXIFS('Daily closes'!$C$2:$C$3453,'Daily closes'!$E$2:$E$3453,"=may14")</f>
        <v>27.32</v>
      </c>
      <c r="S3" s="8">
        <f>MAXIFS('Daily closes'!$C$2:$C$3453,'Daily closes'!$E$2:$E$3453,"=jun14")</f>
        <v>30.93</v>
      </c>
      <c r="T3" s="8">
        <f>MAXIFS('Daily closes'!$C$2:$C$3453,'Daily closes'!$E$2:$E$3453,"=jul14")</f>
        <v>34.79</v>
      </c>
      <c r="U3" s="8">
        <f>MAXIFS('Daily closes'!$C$2:$C$3453,'Daily closes'!$E$2:$E$3453,"=aug14")</f>
        <v>35.15</v>
      </c>
      <c r="V3" s="8">
        <f>MAXIFS('Daily closes'!$C$2:$C$3453,'Daily closes'!$E$2:$E$3453,"=sep14")</f>
        <v>35.33</v>
      </c>
      <c r="W3" s="8">
        <f>MAXIFS('Daily closes'!$C$2:$C$3453,'Daily closes'!$E$2:$E$3453,"=oct14")</f>
        <v>34.27</v>
      </c>
      <c r="X3" s="8">
        <f>MAXIFS('Daily closes'!$C$2:$C$3453,'Daily closes'!$E$2:$E$3453,"=nov14")</f>
        <v>37.25</v>
      </c>
      <c r="Y3" s="8">
        <f>MAXIFS('Daily closes'!$C$2:$C$3453,'Daily closes'!$E$2:$E$3453,"=dec14")</f>
        <v>37.67</v>
      </c>
      <c r="Z3" s="8">
        <f>MAXIFS('Daily closes'!$C$2:$C$3453,'Daily closes'!$E$2:$E$3453,"=jan15")</f>
        <v>36.91</v>
      </c>
      <c r="AA3" s="8">
        <f>MAXIFS('Daily closes'!$C$2:$C$3453,'Daily closes'!$E$2:$E$3453,"=feb15")</f>
        <v>34.74</v>
      </c>
      <c r="AB3" s="8">
        <f>MAXIFS('Daily closes'!$C$2:$C$3453,'Daily closes'!$E$2:$E$3453,"=mar15")</f>
        <v>34.12</v>
      </c>
      <c r="AC3" s="8">
        <f>MAXIFS('Daily closes'!$C$2:$C$3453,'Daily closes'!$E$2:$E$3453,"=apr15")</f>
        <v>33.02</v>
      </c>
      <c r="AD3" s="8">
        <f>MAXIFS('Daily closes'!$C$2:$C$3453,'Daily closes'!$E$2:$E$3453,"=may15")</f>
        <v>34.46</v>
      </c>
      <c r="AE3" s="8">
        <f>MAXIFS('Daily closes'!$C$2:$C$3453,'Daily closes'!$E$2:$E$3453,"=jun15")</f>
        <v>33.91</v>
      </c>
      <c r="AF3" s="8">
        <f>MAXIFS('Daily closes'!$C$2:$C$3453,'Daily closes'!$E$2:$E$3453,"=jul15")</f>
        <v>30.56</v>
      </c>
      <c r="AG3" s="8">
        <f>MAXIFS('Daily closes'!$C$2:$C$3453,'Daily closes'!$E$2:$E$3453,"=aug15")</f>
        <v>29.64</v>
      </c>
      <c r="AH3" s="8">
        <f>MAXIFS('Daily closes'!$C$2:$C$3453,'Daily closes'!$E$2:$E$3453,"=sep15")</f>
        <v>30.14</v>
      </c>
      <c r="AI3" s="8">
        <f>MAXIFS('Daily closes'!$C$2:$C$3453,'Daily closes'!$E$2:$E$3453,"=oct15")</f>
        <v>34.9</v>
      </c>
      <c r="AJ3" s="8">
        <f>MAXIFS('Daily closes'!$C$2:$C$3453,'Daily closes'!$E$2:$E$3453,"=nov15")</f>
        <v>34.77</v>
      </c>
      <c r="AK3" s="8">
        <f>MAXIFS('Daily closes'!$C$2:$C$3453,'Daily closes'!$E$2:$E$3453,"=dec15")</f>
        <v>35.44</v>
      </c>
      <c r="AL3" s="8">
        <f>MAXIFS('Daily closes'!$C$2:$C$3453,'Daily closes'!$E$2:$E$3453,"=jan16")</f>
        <v>33.99</v>
      </c>
      <c r="AM3" s="8">
        <f>MAXIFS('Daily closes'!$C$2:$C$3453,'Daily closes'!$E$2:$E$3453,"=feb16")</f>
        <v>30.82</v>
      </c>
      <c r="AN3" s="8">
        <f>MAXIFS('Daily closes'!$C$2:$C$3453,'Daily closes'!$E$2:$E$3453,"=mar16")</f>
        <v>32.71</v>
      </c>
      <c r="AO3" s="8">
        <f>MAXIFS('Daily closes'!$C$2:$C$3453,'Daily closes'!$E$2:$E$3453,"=apr16")</f>
        <v>32.45</v>
      </c>
      <c r="AP3" s="8">
        <f>MAXIFS('Daily closes'!$C$2:$C$3453,'Daily closes'!$E$2:$E$3453,"=may16")</f>
        <v>31.59</v>
      </c>
      <c r="AQ3" s="8">
        <f>MAXIFS('Daily closes'!$C$2:$C$3453,'Daily closes'!$E$2:$E$3453,"=jun16")</f>
        <v>32.99</v>
      </c>
      <c r="AR3" s="8">
        <f>MAXIFS('Daily closes'!$C$2:$C$3453,'Daily closes'!$E$2:$E$3453,"=jul16")</f>
        <v>35.69</v>
      </c>
      <c r="AS3" s="8">
        <f>MAXIFS('Daily closes'!$C$2:$C$3453,'Daily closes'!$E$2:$E$3453,"=aug16")</f>
        <v>35.89</v>
      </c>
      <c r="AT3" s="8">
        <f>MAXIFS('Daily closes'!$C$2:$C$3453,'Daily closes'!$E$2:$E$3453,"=sep16")</f>
        <v>37.75</v>
      </c>
      <c r="AU3" s="8">
        <f>MAXIFS('Daily closes'!$C$2:$C$3453,'Daily closes'!$E$2:$E$3453,"=oct16")</f>
        <v>38.1</v>
      </c>
      <c r="AV3" s="8">
        <f>MAXIFS('Daily closes'!$C$2:$C$3453,'Daily closes'!$E$2:$E$3453,"=nov16")</f>
        <v>35.51</v>
      </c>
      <c r="AW3" s="8">
        <f>MAXIFS('Daily closes'!$C$2:$C$3453,'Daily closes'!$E$2:$E$3453,"=dec16")</f>
        <v>37.21</v>
      </c>
      <c r="AX3" s="8">
        <f>MAXIFS('Daily closes'!$C$2:$C$3453,'Daily closes'!$E$2:$E$3453,"=jan17")</f>
        <v>37.98</v>
      </c>
      <c r="AY3" s="8">
        <f>MAXIFS('Daily closes'!$C$2:$C$3453,'Daily closes'!$E$2:$E$3453,"=feb17")</f>
        <v>36.68</v>
      </c>
      <c r="AZ3" s="8">
        <f>MAXIFS('Daily closes'!$C$2:$C$3453,'Daily closes'!$E$2:$E$3453,"=mar17")</f>
        <v>36.07</v>
      </c>
      <c r="BA3" s="8">
        <f>MAXIFS('Daily closes'!$C$2:$C$3453,'Daily closes'!$E$2:$E$3453,"=apr17")</f>
        <v>37.43</v>
      </c>
      <c r="BB3" s="8">
        <f>MAXIFS('Daily closes'!$C$2:$C$3453,'Daily closes'!$E$2:$E$3453,"=may17")</f>
        <v>36.98</v>
      </c>
      <c r="BC3" s="8">
        <f>MAXIFS('Daily closes'!$C$2:$C$3453,'Daily closes'!$E$2:$E$3453,"=jun17")</f>
        <v>36.48</v>
      </c>
      <c r="BD3" s="8">
        <f>MAXIFS('Daily closes'!$C$2:$C$3453,'Daily closes'!$E$2:$E$3453,"=jul17")</f>
        <v>35.47</v>
      </c>
      <c r="BE3" s="8">
        <f>MAXIFS('Daily closes'!$C$2:$C$3453,'Daily closes'!$E$2:$E$3453,"=aug17")</f>
        <v>36.64</v>
      </c>
      <c r="BF3" s="8">
        <f>MAXIFS('Daily closes'!$C$2:$C$3453,'Daily closes'!$E$2:$E$3453,"=sep17")</f>
        <v>38.08</v>
      </c>
      <c r="BG3" s="8">
        <f>MAXIFS('Daily closes'!$C$2:$C$3453,'Daily closes'!$E$2:$E$3453,"=oct17")</f>
        <v>45.49</v>
      </c>
      <c r="BH3" s="8">
        <f>MAXIFS('Daily closes'!$C$2:$C$3453,'Daily closes'!$E$2:$E$3453,"=nov17")</f>
        <v>47.1</v>
      </c>
      <c r="BI3" s="8">
        <f>MAXIFS('Daily closes'!$C$2:$C$3453,'Daily closes'!$E$2:$E$3453,"=dec17")</f>
        <v>47.56</v>
      </c>
      <c r="BJ3" s="8">
        <f>MAXIFS('Daily closes'!$C$2:$C$3453,'Daily closes'!$E$2:$E$3453,"=jan18")</f>
        <v>50.08</v>
      </c>
      <c r="BK3" s="8">
        <f>MAXIFS('Daily closes'!$C$2:$C$3453,'Daily closes'!$E$2:$E$3453,"=feb18")</f>
        <v>49.91</v>
      </c>
      <c r="BL3" s="8">
        <f>MAXIFS('Daily closes'!$C$2:$C$3453,'Daily closes'!$E$2:$E$3453,"=mar18")</f>
        <v>52.48</v>
      </c>
      <c r="BM3" s="8">
        <f>MAXIFS('Daily closes'!$C$2:$C$3453,'Daily closes'!$E$2:$E$3453,"=apr18")</f>
        <v>53.61</v>
      </c>
      <c r="BN3" s="8">
        <f>MAXIFS('Daily closes'!$C$2:$C$3453,'Daily closes'!$E$2:$E$3453,"=may18")</f>
        <v>55.68</v>
      </c>
      <c r="BO3" s="8">
        <f>MAXIFS('Daily closes'!$C$2:$C$3453,'Daily closes'!$E$2:$E$3453,"=jun18")</f>
        <v>57.08</v>
      </c>
      <c r="BP3" s="8">
        <f>MAXIFS('Daily closes'!$C$2:$C$3453,'Daily closes'!$E$2:$E$3453,"=jul18")</f>
        <v>52.43</v>
      </c>
      <c r="BQ3" s="8">
        <f>MAXIFS('Daily closes'!$C$2:$C$3453,'Daily closes'!$E$2:$E$3453,"=aug18")</f>
        <v>50.14</v>
      </c>
      <c r="BR3" s="8">
        <f>MAXIFS('Daily closes'!$C$2:$C$3453,'Daily closes'!$E$2:$E$3453,"=sep18")</f>
        <v>47.96</v>
      </c>
      <c r="BS3" s="8">
        <f>MAXIFS('Daily closes'!$C$2:$C$3453,'Daily closes'!$E$2:$E$3453,"=oct18")</f>
        <v>48.76</v>
      </c>
      <c r="BT3" s="8">
        <f>MAXIFS('Daily closes'!$C$2:$C$3453,'Daily closes'!$E$2:$E$3453,"=nov18")</f>
        <v>49.31</v>
      </c>
      <c r="BU3" s="8">
        <f>MAXIFS('Daily closes'!$C$2:$C$3453,'Daily closes'!$E$2:$E$3453,"=dec18")</f>
        <v>50.13</v>
      </c>
      <c r="BV3" s="8">
        <f>MAXIFS('Daily closes'!$C$2:$C$3453,'Daily closes'!$E$2:$E$3453,"=jan19")</f>
        <v>49.76</v>
      </c>
      <c r="BW3" s="8">
        <f>MAXIFS('Daily closes'!$C$2:$C$3453,'Daily closes'!$E$2:$E$3453,"=feb19")</f>
        <v>53.24</v>
      </c>
      <c r="BX3" s="8">
        <f>MAXIFS('Daily closes'!$C$2:$C$3453,'Daily closes'!$E$2:$E$3453,"=mar19")</f>
        <v>54.64</v>
      </c>
      <c r="BY3" s="8">
        <f>MAXIFS('Daily closes'!$C$2:$C$3453,'Daily closes'!$E$2:$E$3453,"=apr19")</f>
        <v>58.82</v>
      </c>
      <c r="BZ3" s="8">
        <f>MAXIFS('Daily closes'!$C$2:$C$3453,'Daily closes'!$E$2:$E$3453,"=may19")</f>
        <v>51.75</v>
      </c>
      <c r="CA3" s="8">
        <f>MAXIFS('Daily closes'!$C$2:$C$3453,'Daily closes'!$E$2:$E$3453,"=jun19")</f>
        <v>48.19</v>
      </c>
      <c r="CB3" s="8">
        <f>MAXIFS('Daily closes'!$C$2:$C$3453,'Daily closes'!$E$2:$E$3453,"=jul19")</f>
        <v>52.92</v>
      </c>
      <c r="CC3" s="8">
        <f>MAXIFS('Daily closes'!$C$2:$C$3453,'Daily closes'!$E$2:$E$3453,"=aug19")</f>
        <v>49.5</v>
      </c>
      <c r="CD3" s="8">
        <f>MAXIFS('Daily closes'!$C$2:$C$3453,'Daily closes'!$E$2:$E$3453,"=sep19")</f>
        <v>53.01</v>
      </c>
      <c r="CE3" s="8">
        <f>MAXIFS('Daily closes'!$C$2:$C$3453,'Daily closes'!$E$2:$E$3453,"=oct19")</f>
        <v>56.76</v>
      </c>
      <c r="CF3" s="8">
        <f>MAXIFS('Daily closes'!$C$2:$C$3453,'Daily closes'!$E$2:$E$3453,"=nov19")</f>
        <v>58.9</v>
      </c>
      <c r="CG3" s="8">
        <f>MAXIFS('Daily closes'!$C$2:$C$3453,'Daily closes'!$E$2:$E$3453,"=dec19")</f>
        <v>60.08</v>
      </c>
      <c r="CH3" s="8">
        <f>MAXIFS('Daily closes'!$C$2:$C$3453,'Daily closes'!$E$2:$E$3453,"=jan20")</f>
        <v>68.47</v>
      </c>
      <c r="CI3" s="8">
        <f>MAXIFS('Daily closes'!$C$2:$C$3453,'Daily closes'!$E$2:$E$3453,"=feb20")</f>
        <v>67.46</v>
      </c>
      <c r="CJ3" s="8">
        <f>MAXIFS('Daily closes'!$C$2:$C$3453,'Daily closes'!$E$2:$E$3453,"=mar20")</f>
        <v>58.68</v>
      </c>
      <c r="CK3" s="8">
        <f>MAXIFS('Daily closes'!$C$2:$C$3453,'Daily closes'!$E$2:$E$3453,"=apr20")</f>
        <v>61.8</v>
      </c>
      <c r="CL3" s="8">
        <f>MAXIFS('Daily closes'!$C$2:$C$3453,'Daily closes'!$E$2:$E$3453,"=may20")</f>
        <v>63.56</v>
      </c>
      <c r="CM3" s="8">
        <f>MAXIFS('Daily closes'!$C$2:$C$3453,'Daily closes'!$E$2:$E$3453,"=jun20")</f>
        <v>64.34</v>
      </c>
      <c r="CN3" s="8">
        <f>MAXIFS('Daily closes'!$C$2:$C$3453,'Daily closes'!$E$2:$E$3453,"=jul20")</f>
        <v>61.15</v>
      </c>
      <c r="CO3" s="8">
        <f>MAXIFS('Daily closes'!$C$2:$C$3453,'Daily closes'!$E$2:$E$3453,"=aug20")</f>
        <v>50.95</v>
      </c>
      <c r="CP3" s="8">
        <f>MAXIFS('Daily closes'!$C$2:$C$3453,'Daily closes'!$E$2:$E$3453,"=sep20")</f>
        <v>52.25</v>
      </c>
      <c r="CQ3" s="8">
        <f>MAXIFS('Daily closes'!$C$2:$C$3453,'Daily closes'!$E$2:$E$3453,"=oct20")</f>
        <v>54.58</v>
      </c>
      <c r="CR3" s="8">
        <f>MAXIFS('Daily closes'!$C$2:$C$3453,'Daily closes'!$E$2:$E$3453,"=nov20")</f>
        <v>48.35</v>
      </c>
      <c r="CS3" s="8">
        <f>MAXIFS('Daily closes'!$C$2:$C$3453,'Daily closes'!$E$2:$E$3453,"=dec20")</f>
        <v>51.99</v>
      </c>
      <c r="CT3" s="8">
        <f>MAXIFS('Daily closes'!$C$2:$C$3453,'Daily closes'!$E$2:$E$3453,"=jan21")</f>
        <v>62.46</v>
      </c>
      <c r="CU3" s="8">
        <f>MAXIFS('Daily closes'!$C$2:$C$3453,'Daily closes'!$E$2:$E$3453,"=feb21")</f>
        <v>63.19</v>
      </c>
      <c r="CV3" s="8">
        <f>MAXIFS('Daily closes'!$C$2:$C$3453,'Daily closes'!$E$2:$E$3453,"=mar21")</f>
        <v>65.78</v>
      </c>
      <c r="CW3" s="8">
        <f>MAXIFS('Daily closes'!$C$2:$C$3453,'Daily closes'!$E$2:$E$3453,"=apr21")</f>
        <v>68.26</v>
      </c>
      <c r="CX3" s="8">
        <f>MAXIFS('Daily closes'!$C$2:$C$3453,'Daily closes'!$E$2:$E$3453,"=may21")</f>
        <v>57.73</v>
      </c>
      <c r="CY3" s="8">
        <f>MAXIFS('Daily closes'!$C$2:$C$3453,'Daily closes'!$E$2:$E$3453,"=jun21")</f>
        <v>58.19</v>
      </c>
      <c r="CZ3" s="8">
        <f>MAXIFS('Daily closes'!$C$2:$C$3453,'Daily closes'!$E$2:$E$3453,"=jul21")</f>
        <v>56.87</v>
      </c>
      <c r="DA3" s="8">
        <f>MAXIFS('Daily closes'!$C$2:$C$3453,'Daily closes'!$E$2:$E$3453,"=aug21")</f>
        <v>54.14</v>
      </c>
      <c r="DB3" s="8">
        <f>MAXIFS('Daily closes'!$C$2:$C$3453,'Daily closes'!$E$2:$E$3453,"=sep21")</f>
        <v>55.12</v>
      </c>
      <c r="DC3" s="8">
        <f>MAXIFS('Daily closes'!$C$2:$C$3453,'Daily closes'!$E$2:$E$3453,"=oct21")</f>
        <v>56</v>
      </c>
      <c r="DD3" s="8">
        <f>MAXIFS('Daily closes'!$C$2:$C$3453,'Daily closes'!$E$2:$E$3453,"=nov21")</f>
        <v>51.55</v>
      </c>
      <c r="DE3" s="8">
        <f>MAXIFS('Daily closes'!$C$2:$C$3453,'Daily closes'!$E$2:$E$3453,"=dec21")</f>
        <v>52.57</v>
      </c>
      <c r="DF3" s="8">
        <f>MAXIFS('Daily closes'!$C$2:$C$3453,'Daily closes'!$E$2:$E$3453,"=jan22")</f>
        <v>55.91</v>
      </c>
      <c r="DG3" s="8">
        <f>MAXIFS('Daily closes'!$C$2:$C$3453,'Daily closes'!$E$2:$E$3453,"=feb22")</f>
        <v>49.91</v>
      </c>
      <c r="DH3" s="8">
        <f>MAXIFS('Daily closes'!$C$2:$C$3453,'Daily closes'!$E$2:$E$3453,"=mar22")</f>
        <v>52.25</v>
      </c>
      <c r="DI3" s="8">
        <f>MAXIFS('Daily closes'!$C$2:$C$3453,'Daily closes'!$E$2:$E$3453,"=apr22")</f>
        <v>49.2</v>
      </c>
      <c r="DJ3" s="8">
        <f>MAXIFS('Daily closes'!$C$2:$C$3453,'Daily closes'!$E$2:$E$3453,"=may22")</f>
        <v>46.54</v>
      </c>
      <c r="DK3" s="8">
        <f>MAXIFS('Daily closes'!$C$2:$C$3453,'Daily closes'!$E$2:$E$3453,"=jun22")</f>
        <v>44.84</v>
      </c>
      <c r="DL3" s="8">
        <f>MAXIFS('Daily closes'!$C$2:$C$3453,'Daily closes'!$E$2:$E$3453,"=jul22")</f>
        <v>40.61</v>
      </c>
      <c r="DM3" s="8">
        <f>MAXIFS('Daily closes'!$C$2:$C$3453,'Daily closes'!$E$2:$E$3453,"=aug22")</f>
        <v>36.96</v>
      </c>
      <c r="DN3" s="8">
        <f>MAXIFS('Daily closes'!$C$2:$C$3453,'Daily closes'!$E$2:$E$3453,"=sep22")</f>
        <v>31.76</v>
      </c>
      <c r="DO3" s="8">
        <f>MAXIFS('Daily closes'!$C$2:$C$3453,'Daily closes'!$E$2:$E$3453,"=oct22")</f>
        <v>29.07</v>
      </c>
      <c r="DP3" s="8">
        <f>MAXIFS('Daily closes'!$C$2:$C$3453,'Daily closes'!$E$2:$E$3453,"=nov22")</f>
        <v>30.71</v>
      </c>
      <c r="DQ3" s="8">
        <f>MAXIFS('Daily closes'!$C$2:$C$3453,'Daily closes'!$E$2:$E$3453,"=dec22")</f>
        <v>29.83</v>
      </c>
      <c r="DR3" s="8">
        <f>MAXIFS('Daily closes'!$C$2:$C$3453,'Daily closes'!$E$2:$E$3453,"=jan23")</f>
        <v>30.29</v>
      </c>
      <c r="DS3" s="8">
        <f>MAXIFS('Daily closes'!$C$2:$C$3453,'Daily closes'!$E$2:$E$3453,"=feb23")</f>
        <v>30.32</v>
      </c>
      <c r="DT3" s="8">
        <f>MAXIFS('Daily closes'!$C$2:$C$3453,'Daily closes'!$E$2:$E$3453,"=mar23")</f>
        <v>32.67</v>
      </c>
      <c r="DU3" s="8">
        <f>MAXIFS('Daily closes'!$C$2:$C$3453,'Daily closes'!$E$2:$E$3453,"=apr23")</f>
        <v>33.1</v>
      </c>
      <c r="DV3" s="8">
        <f>MAXIFS('Daily closes'!$C$2:$C$3453,'Daily closes'!$E$2:$E$3453,"=may23")</f>
        <v>31.44</v>
      </c>
      <c r="DW3" s="8">
        <f>MAXIFS('Daily closes'!$C$2:$C$3453,'Daily closes'!$E$2:$E$3453,"=jun23")</f>
        <v>36.37</v>
      </c>
      <c r="DX3" s="8">
        <f>MAXIFS('Daily closes'!$C$2:$C$3453,'Daily closes'!$E$2:$E$3453,"=jul23")</f>
        <v>36.83</v>
      </c>
      <c r="DY3" s="8">
        <f>MAXIFS('Daily closes'!$C$2:$C$3453,'Daily closes'!$E$2:$E$3453,"=aug23")</f>
        <v>35.8</v>
      </c>
      <c r="DZ3" s="8">
        <f>MAXIFS('Daily closes'!$C$2:$C$3453,'Daily closes'!$E$2:$E$3453,"=sep23")</f>
        <v>38.86</v>
      </c>
      <c r="EA3" s="8">
        <f>MAXIFS('Daily closes'!$C$2:$C$3453,'Daily closes'!$E$2:$E$3453,"=oct23")</f>
        <v>36.88</v>
      </c>
      <c r="EB3" s="8">
        <f>MAXIFS('Daily closes'!$C$2:$C$3453,'Daily closes'!$E$2:$E$3453,"=nov23")</f>
        <v>44.94</v>
      </c>
      <c r="EC3" s="8">
        <f>MAXIFS('Daily closes'!$C$2:$C$3453,'Daily closes'!$E$2:$E$3453,"=dec23")</f>
        <v>50.76</v>
      </c>
      <c r="ED3" s="8">
        <f>MAXIFS('Daily closes'!$C$2:$C$3453,'Daily closes'!$E$2:$E$3453,"=jan24")</f>
        <v>49.55</v>
      </c>
      <c r="EE3" s="8">
        <f>MAXIFS('Daily closes'!$C$2:$C$3453,'Daily closes'!$E$2:$E$3453,"=feb24")</f>
        <v>44.52</v>
      </c>
      <c r="EF3" s="8">
        <f>MAXIFS('Daily closes'!$C$2:$C$3453,'Daily closes'!$E$2:$E$3453,"=mar24")</f>
        <v>46.15</v>
      </c>
      <c r="EG3" s="8">
        <f>MAXIFS('Daily closes'!$C$2:$C$3453,'Daily closes'!$E$2:$E$3453,"=apr24")</f>
        <v>44.52</v>
      </c>
      <c r="EH3" s="8">
        <f>MAXIFS('Daily closes'!$C$2:$C$3453,'Daily closes'!$E$2:$E$3453,"=may24")</f>
        <v>32.1</v>
      </c>
      <c r="EI3" s="8">
        <f>MAXIFS('Daily closes'!$C$2:$C$3453,'Daily closes'!$E$2:$E$3453,"=jun24")</f>
        <v>31.09</v>
      </c>
      <c r="EJ3" s="8">
        <f>MAXIFS('Daily closes'!$C$2:$C$3453,'Daily closes'!$E$2:$E$3453,"=jul24")</f>
        <v>34.87</v>
      </c>
      <c r="EK3" s="8">
        <f>MAXIFS('Daily closes'!$C$2:$C$3453,'Daily closes'!$E$2:$E$3453,"=aug24")</f>
        <v>29.05</v>
      </c>
      <c r="EL3" s="8">
        <f>MAXIFS('Daily closes'!$C$2:$C$3453,'Daily closes'!$E$2:$E$3453,"=sep24")</f>
        <v>23.92</v>
      </c>
      <c r="EM3" s="8">
        <f>MAXIFS('Daily closes'!$C$2:$C$3453,'Daily closes'!$E$2:$E$3453,"=oct24")</f>
        <v>23.56</v>
      </c>
      <c r="EN3" s="8">
        <f>MAXIFS('Daily closes'!$C$2:$C$3453,'Daily closes'!$E$2:$E$3453,"=nov24")</f>
        <v>26.23</v>
      </c>
      <c r="EO3" s="8">
        <f>MAXIFS('Daily closes'!$C$2:$C$3453,'Daily closes'!$E$2:$E$3453,"=dec24")</f>
        <v>23.93</v>
      </c>
      <c r="EP3" s="8">
        <f>MAXIFS('Daily closes'!$C$2:$C$3453,'Daily closes'!$E$2:$E$3453,"=jan25")</f>
        <v>21.86</v>
      </c>
      <c r="EQ3" s="8">
        <f>MAXIFS('Daily closes'!$C$2:$C$3453,'Daily closes'!$E$2:$E$3453,"=feb25")</f>
        <v>27.39</v>
      </c>
      <c r="ER3" s="8">
        <f>MAXIFS('Daily closes'!$C$2:$C$3453,'Daily closes'!$E$2:$E$3453,"=mar25")</f>
        <v>25.92</v>
      </c>
      <c r="ES3" s="8">
        <f>MAXIFS('Daily closes'!$C$2:$C$3453,'Daily closes'!$E$2:$E$3453,"=apr25")</f>
        <v>22.43</v>
      </c>
      <c r="ET3" s="8">
        <f>MAXIFS('Daily closes'!$C$2:$C$3453,'Daily closes'!$E$2:$E$3453,"=may25")</f>
        <v>22.56</v>
      </c>
      <c r="EU3" s="8">
        <f>MAXIFS('Daily closes'!$C$2:$C$3453,'Daily closes'!$E$2:$E$3453,"=jun25")</f>
        <v>22.69</v>
      </c>
      <c r="EV3" s="8">
        <f>MAXIFS('Daily closes'!$C$2:$C$3453,'Daily closes'!$E$2:$E$3453,"=jul25")</f>
        <v>23.82</v>
      </c>
      <c r="EW3" s="8">
        <f>MAXIFS('Daily closes'!$C$2:$C$3453,'Daily closes'!$E$2:$E$3453,"=aug25")</f>
        <v>25.31</v>
      </c>
      <c r="EX3" s="8">
        <f>MAXIFS('Daily closes'!$C$2:$C$3453,'Daily closes'!$E$2:$E$3453,"=sep25")</f>
        <v>35.5</v>
      </c>
      <c r="EY3" s="8">
        <f>MAXIFS('Daily closes'!$C$2:$C$3453,'Daily closes'!$E$2:$E$3453,"=oct25")</f>
        <v>41.53</v>
      </c>
      <c r="EZ3" s="8">
        <f>MAXIFS('Daily closes'!$C$2:$C$3453,'Daily closes'!$E$2:$E$3453,"=nov25")</f>
        <v>40.56</v>
      </c>
      <c r="FA3" s="8">
        <f>MAXIFS('Daily closes'!$C$2:$C$3453,'Daily closes'!$E$2:$E$3453,"=dec25")</f>
        <v>43.76</v>
      </c>
      <c r="FB3" s="8">
        <f>MAXIFS('Daily closes'!$C$2:$C$3453,'Daily closes'!$E$2:$E$3453,"=jan26")</f>
        <v>54.32</v>
      </c>
      <c r="FC3" s="8">
        <f>MAXIFS('Daily closes'!$C$2:$C$3453,'Daily closes'!$E$2:$E$3453,"=feb26")</f>
        <v>50.59</v>
      </c>
      <c r="FD3" s="8">
        <f>MAXIFS('Daily closes'!$C$2:$C$3453,'Daily closes'!$E$2:$E$3453,"=mar26")</f>
        <v>47.98</v>
      </c>
      <c r="FE3" s="8">
        <f>MAXIFS('Daily closes'!$C$2:$C$3453,'Daily closes'!$E$2:$E$3453,"=apr26")</f>
        <v>94.75</v>
      </c>
      <c r="FF3" s="8">
        <f>MAXIFS('Daily closes'!$C$2:$C$3453,'Daily closes'!$E$2:$E$3453,"=may26")</f>
        <v>129.44</v>
      </c>
      <c r="FG3" s="8">
        <f>MAXIFS('Daily closes'!$C$2:$C$3453,'Daily closes'!$E$2:$E$3453,"=jun26")</f>
        <v>140.94</v>
      </c>
      <c r="FH3" s="8">
        <f>MAXIFS('Daily closes'!$C$2:$C$3453,'Daily closes'!$E$2:$E$3453,"=jul26")</f>
        <v>127.02</v>
      </c>
      <c r="FI3" s="8">
        <f>MAXIFS('Daily closes'!$C$2:$C$3453,'Daily closes'!$E$2:$E$3453,"=aug26")</f>
        <v>104.56</v>
      </c>
      <c r="FJ3" s="8">
        <f>MAXIFS('Daily closes'!$C$2:$C$3453,'Daily closes'!$E$2:$E$3453,"=sep26")</f>
        <v>123.86</v>
      </c>
    </row>
    <row r="4">
      <c r="A4" s="0" t="inlineStr">
        <is>
          <t xml:space="preserve">Monthly low ($)</t>
        </is>
      </c>
      <c r="B4" s="8">
        <f>MINIFS('Daily closes'!$C$2:$C$3453,'Daily closes'!$E$2:$E$3453,"=jan13")</f>
        <v>20.95</v>
      </c>
      <c r="C4" s="8">
        <f>MINIFS('Daily closes'!$C$2:$C$3453,'Daily closes'!$E$2:$E$3453,"=feb13")</f>
        <v>20.23</v>
      </c>
      <c r="D4" s="8">
        <f>MINIFS('Daily closes'!$C$2:$C$3453,'Daily closes'!$E$2:$E$3453,"=mar13")</f>
        <v>21.03</v>
      </c>
      <c r="E4" s="8">
        <f>MINIFS('Daily closes'!$C$2:$C$3453,'Daily closes'!$E$2:$E$3453,"=apr13")</f>
        <v>20.94</v>
      </c>
      <c r="F4" s="8">
        <f>MINIFS('Daily closes'!$C$2:$C$3453,'Daily closes'!$E$2:$E$3453,"=may13")</f>
        <v>23.84</v>
      </c>
      <c r="G4" s="8">
        <f>MINIFS('Daily closes'!$C$2:$C$3453,'Daily closes'!$E$2:$E$3453,"=jun13")</f>
        <v>23.58</v>
      </c>
      <c r="H4" s="8">
        <f>MINIFS('Daily closes'!$C$2:$C$3453,'Daily closes'!$E$2:$E$3453,"=jul13")</f>
        <v>22.75</v>
      </c>
      <c r="I4" s="8">
        <f>MINIFS('Daily closes'!$C$2:$C$3453,'Daily closes'!$E$2:$E$3453,"=aug13")</f>
        <v>21.91</v>
      </c>
      <c r="J4" s="8">
        <f>MINIFS('Daily closes'!$C$2:$C$3453,'Daily closes'!$E$2:$E$3453,"=sep13")</f>
        <v>22.07</v>
      </c>
      <c r="K4" s="8">
        <f>MINIFS('Daily closes'!$C$2:$C$3453,'Daily closes'!$E$2:$E$3453,"=oct13")</f>
        <v>22.48</v>
      </c>
      <c r="L4" s="8">
        <f>MINIFS('Daily closes'!$C$2:$C$3453,'Daily closes'!$E$2:$E$3453,"=nov13")</f>
        <v>23.65</v>
      </c>
      <c r="M4" s="8">
        <f>MINIFS('Daily closes'!$C$2:$C$3453,'Daily closes'!$E$2:$E$3453,"=dec13")</f>
        <v>23.55</v>
      </c>
      <c r="N4" s="8">
        <f>MINIFS('Daily closes'!$C$2:$C$3453,'Daily closes'!$E$2:$E$3453,"=jan14")</f>
        <v>24.54</v>
      </c>
      <c r="O4" s="8">
        <f>MINIFS('Daily closes'!$C$2:$C$3453,'Daily closes'!$E$2:$E$3453,"=feb14")</f>
        <v>23.52</v>
      </c>
      <c r="P4" s="8">
        <f>MINIFS('Daily closes'!$C$2:$C$3453,'Daily closes'!$E$2:$E$3453,"=mar14")</f>
        <v>24.5</v>
      </c>
      <c r="Q4" s="8">
        <f>MINIFS('Daily closes'!$C$2:$C$3453,'Daily closes'!$E$2:$E$3453,"=apr14")</f>
        <v>25.89</v>
      </c>
      <c r="R4" s="8">
        <f>MINIFS('Daily closes'!$C$2:$C$3453,'Daily closes'!$E$2:$E$3453,"=may14")</f>
        <v>25.82</v>
      </c>
      <c r="S4" s="8">
        <f>MINIFS('Daily closes'!$C$2:$C$3453,'Daily closes'!$E$2:$E$3453,"=jun14")</f>
        <v>27.26</v>
      </c>
      <c r="T4" s="8">
        <f>MINIFS('Daily closes'!$C$2:$C$3453,'Daily closes'!$E$2:$E$3453,"=jul14")</f>
        <v>30.79</v>
      </c>
      <c r="U4" s="8">
        <f>MINIFS('Daily closes'!$C$2:$C$3453,'Daily closes'!$E$2:$E$3453,"=aug14")</f>
        <v>32.6</v>
      </c>
      <c r="V4" s="8">
        <f>MINIFS('Daily closes'!$C$2:$C$3453,'Daily closes'!$E$2:$E$3453,"=sep14")</f>
        <v>34.14</v>
      </c>
      <c r="W4" s="8">
        <f>MINIFS('Daily closes'!$C$2:$C$3453,'Daily closes'!$E$2:$E$3453,"=oct14")</f>
        <v>30.85</v>
      </c>
      <c r="X4" s="8">
        <f>MINIFS('Daily closes'!$C$2:$C$3453,'Daily closes'!$E$2:$E$3453,"=nov14")</f>
        <v>33.26</v>
      </c>
      <c r="Y4" s="8">
        <f>MINIFS('Daily closes'!$C$2:$C$3453,'Daily closes'!$E$2:$E$3453,"=dec14")</f>
        <v>35.56</v>
      </c>
      <c r="Z4" s="8">
        <f>MINIFS('Daily closes'!$C$2:$C$3453,'Daily closes'!$E$2:$E$3453,"=jan15")</f>
        <v>33.04</v>
      </c>
      <c r="AA4" s="8">
        <f>MINIFS('Daily closes'!$C$2:$C$3453,'Daily closes'!$E$2:$E$3453,"=feb15")</f>
        <v>32.93</v>
      </c>
      <c r="AB4" s="8">
        <f>MINIFS('Daily closes'!$C$2:$C$3453,'Daily closes'!$E$2:$E$3453,"=mar15")</f>
        <v>29.89</v>
      </c>
      <c r="AC4" s="8">
        <f>MINIFS('Daily closes'!$C$2:$C$3453,'Daily closes'!$E$2:$E$3453,"=apr15")</f>
        <v>30.81</v>
      </c>
      <c r="AD4" s="8">
        <f>MINIFS('Daily closes'!$C$2:$C$3453,'Daily closes'!$E$2:$E$3453,"=may15")</f>
        <v>32.22</v>
      </c>
      <c r="AE4" s="8">
        <f>MINIFS('Daily closes'!$C$2:$C$3453,'Daily closes'!$E$2:$E$3453,"=jun15")</f>
        <v>30.39</v>
      </c>
      <c r="AF4" s="8">
        <f>MINIFS('Daily closes'!$C$2:$C$3453,'Daily closes'!$E$2:$E$3453,"=jul15")</f>
        <v>28.06</v>
      </c>
      <c r="AG4" s="8">
        <f>MINIFS('Daily closes'!$C$2:$C$3453,'Daily closes'!$E$2:$E$3453,"=aug15")</f>
        <v>25.87</v>
      </c>
      <c r="AH4" s="8">
        <f>MINIFS('Daily closes'!$C$2:$C$3453,'Daily closes'!$E$2:$E$3453,"=sep15")</f>
        <v>27.82</v>
      </c>
      <c r="AI4" s="8">
        <f>MINIFS('Daily closes'!$C$2:$C$3453,'Daily closes'!$E$2:$E$3453,"=oct15")</f>
        <v>30</v>
      </c>
      <c r="AJ4" s="8">
        <f>MINIFS('Daily closes'!$C$2:$C$3453,'Daily closes'!$E$2:$E$3453,"=nov15")</f>
        <v>32.1</v>
      </c>
      <c r="AK4" s="8">
        <f>MINIFS('Daily closes'!$C$2:$C$3453,'Daily closes'!$E$2:$E$3453,"=dec15")</f>
        <v>33.87</v>
      </c>
      <c r="AL4" s="8">
        <f>MINIFS('Daily closes'!$C$2:$C$3453,'Daily closes'!$E$2:$E$3453,"=jan16")</f>
        <v>29.59</v>
      </c>
      <c r="AM4" s="8">
        <f>MINIFS('Daily closes'!$C$2:$C$3453,'Daily closes'!$E$2:$E$3453,"=feb16")</f>
        <v>28.22</v>
      </c>
      <c r="AN4" s="8">
        <f>MINIFS('Daily closes'!$C$2:$C$3453,'Daily closes'!$E$2:$E$3453,"=mar16")</f>
        <v>30.37</v>
      </c>
      <c r="AO4" s="8">
        <f>MINIFS('Daily closes'!$C$2:$C$3453,'Daily closes'!$E$2:$E$3453,"=apr16")</f>
        <v>30.28</v>
      </c>
      <c r="AP4" s="8">
        <f>MINIFS('Daily closes'!$C$2:$C$3453,'Daily closes'!$E$2:$E$3453,"=may16")</f>
        <v>29.63</v>
      </c>
      <c r="AQ4" s="8">
        <f>MINIFS('Daily closes'!$C$2:$C$3453,'Daily closes'!$E$2:$E$3453,"=jun16")</f>
        <v>30.72</v>
      </c>
      <c r="AR4" s="8">
        <f>MINIFS('Daily closes'!$C$2:$C$3453,'Daily closes'!$E$2:$E$3453,"=jul16")</f>
        <v>32.68</v>
      </c>
      <c r="AS4" s="8">
        <f>MINIFS('Daily closes'!$C$2:$C$3453,'Daily closes'!$E$2:$E$3453,"=aug16")</f>
        <v>34.25</v>
      </c>
      <c r="AT4" s="8">
        <f>MINIFS('Daily closes'!$C$2:$C$3453,'Daily closes'!$E$2:$E$3453,"=sep16")</f>
        <v>35.44</v>
      </c>
      <c r="AU4" s="8">
        <f>MINIFS('Daily closes'!$C$2:$C$3453,'Daily closes'!$E$2:$E$3453,"=oct16")</f>
        <v>34.74</v>
      </c>
      <c r="AV4" s="8">
        <f>MINIFS('Daily closes'!$C$2:$C$3453,'Daily closes'!$E$2:$E$3453,"=nov16")</f>
        <v>33.61</v>
      </c>
      <c r="AW4" s="8">
        <f>MINIFS('Daily closes'!$C$2:$C$3453,'Daily closes'!$E$2:$E$3453,"=dec16")</f>
        <v>33.76</v>
      </c>
      <c r="AX4" s="8">
        <f>MINIFS('Daily closes'!$C$2:$C$3453,'Daily closes'!$E$2:$E$3453,"=jan17")</f>
        <v>36.35</v>
      </c>
      <c r="AY4" s="8">
        <f>MINIFS('Daily closes'!$C$2:$C$3453,'Daily closes'!$E$2:$E$3453,"=feb17")</f>
        <v>35.34</v>
      </c>
      <c r="AZ4" s="8">
        <f>MINIFS('Daily closes'!$C$2:$C$3453,'Daily closes'!$E$2:$E$3453,"=mar17")</f>
        <v>35.04</v>
      </c>
      <c r="BA4" s="8">
        <f>MINIFS('Daily closes'!$C$2:$C$3453,'Daily closes'!$E$2:$E$3453,"=apr17")</f>
        <v>35.25</v>
      </c>
      <c r="BB4" s="8">
        <f>MINIFS('Daily closes'!$C$2:$C$3453,'Daily closes'!$E$2:$E$3453,"=may17")</f>
        <v>35.04</v>
      </c>
      <c r="BC4" s="8">
        <f>MINIFS('Daily closes'!$C$2:$C$3453,'Daily closes'!$E$2:$E$3453,"=jun17")</f>
        <v>33.54</v>
      </c>
      <c r="BD4" s="8">
        <f>MINIFS('Daily closes'!$C$2:$C$3453,'Daily closes'!$E$2:$E$3453,"=jul17")</f>
        <v>33.46</v>
      </c>
      <c r="BE4" s="8">
        <f>MINIFS('Daily closes'!$C$2:$C$3453,'Daily closes'!$E$2:$E$3453,"=aug17")</f>
        <v>34.65</v>
      </c>
      <c r="BF4" s="8">
        <f>MINIFS('Daily closes'!$C$2:$C$3453,'Daily closes'!$E$2:$E$3453,"=sep17")</f>
        <v>35.02</v>
      </c>
      <c r="BG4" s="8">
        <f>MINIFS('Daily closes'!$C$2:$C$3453,'Daily closes'!$E$2:$E$3453,"=oct17")</f>
        <v>39.04</v>
      </c>
      <c r="BH4" s="8">
        <f>MINIFS('Daily closes'!$C$2:$C$3453,'Daily closes'!$E$2:$E$3453,"=nov17")</f>
        <v>43.95</v>
      </c>
      <c r="BI4" s="8">
        <f>MINIFS('Daily closes'!$C$2:$C$3453,'Daily closes'!$E$2:$E$3453,"=dec17")</f>
        <v>43.08</v>
      </c>
      <c r="BJ4" s="8">
        <f>MINIFS('Daily closes'!$C$2:$C$3453,'Daily closes'!$E$2:$E$3453,"=jan18")</f>
        <v>42.5</v>
      </c>
      <c r="BK4" s="8">
        <f>MINIFS('Daily closes'!$C$2:$C$3453,'Daily closes'!$E$2:$E$3453,"=feb18")</f>
        <v>42.75</v>
      </c>
      <c r="BL4" s="8">
        <f>MINIFS('Daily closes'!$C$2:$C$3453,'Daily closes'!$E$2:$E$3453,"=mar18")</f>
        <v>47.84</v>
      </c>
      <c r="BM4" s="8">
        <f>MINIFS('Daily closes'!$C$2:$C$3453,'Daily closes'!$E$2:$E$3453,"=apr18")</f>
        <v>48.79</v>
      </c>
      <c r="BN4" s="8">
        <f>MINIFS('Daily closes'!$C$2:$C$3453,'Daily closes'!$E$2:$E$3453,"=may18")</f>
        <v>52.28</v>
      </c>
      <c r="BO4" s="8">
        <f>MINIFS('Daily closes'!$C$2:$C$3453,'Daily closes'!$E$2:$E$3453,"=jun18")</f>
        <v>48.76</v>
      </c>
      <c r="BP4" s="8">
        <f>MINIFS('Daily closes'!$C$2:$C$3453,'Daily closes'!$E$2:$E$3453,"=jul18")</f>
        <v>47.68</v>
      </c>
      <c r="BQ4" s="8">
        <f>MINIFS('Daily closes'!$C$2:$C$3453,'Daily closes'!$E$2:$E$3453,"=aug18")</f>
        <v>46.5</v>
      </c>
      <c r="BR4" s="8">
        <f>MINIFS('Daily closes'!$C$2:$C$3453,'Daily closes'!$E$2:$E$3453,"=sep18")</f>
        <v>44.93</v>
      </c>
      <c r="BS4" s="8">
        <f>MINIFS('Daily closes'!$C$2:$C$3453,'Daily closes'!$E$2:$E$3453,"=oct18")</f>
        <v>42.42</v>
      </c>
      <c r="BT4" s="8">
        <f>MINIFS('Daily closes'!$C$2:$C$3453,'Daily closes'!$E$2:$E$3453,"=nov18")</f>
        <v>46.54</v>
      </c>
      <c r="BU4" s="8">
        <f>MINIFS('Daily closes'!$C$2:$C$3453,'Daily closes'!$E$2:$E$3453,"=dec18")</f>
        <v>43.59</v>
      </c>
      <c r="BV4" s="8">
        <f>MINIFS('Daily closes'!$C$2:$C$3453,'Daily closes'!$E$2:$E$3453,"=jan19")</f>
        <v>44.49</v>
      </c>
      <c r="BW4" s="8">
        <f>MINIFS('Daily closes'!$C$2:$C$3453,'Daily closes'!$E$2:$E$3453,"=feb19")</f>
        <v>48.73</v>
      </c>
      <c r="BX4" s="8">
        <f>MINIFS('Daily closes'!$C$2:$C$3453,'Daily closes'!$E$2:$E$3453,"=mar19")</f>
        <v>52.48</v>
      </c>
      <c r="BY4" s="8">
        <f>MINIFS('Daily closes'!$C$2:$C$3453,'Daily closes'!$E$2:$E$3453,"=apr19")</f>
        <v>51.04</v>
      </c>
      <c r="BZ4" s="8">
        <f>MINIFS('Daily closes'!$C$2:$C$3453,'Daily closes'!$E$2:$E$3453,"=may19")</f>
        <v>43.56</v>
      </c>
      <c r="CA4" s="8">
        <f>MINIFS('Daily closes'!$C$2:$C$3453,'Daily closes'!$E$2:$E$3453,"=jun19")</f>
        <v>43.46</v>
      </c>
      <c r="CB4" s="8">
        <f>MINIFS('Daily closes'!$C$2:$C$3453,'Daily closes'!$E$2:$E$3453,"=jul19")</f>
        <v>47.75</v>
      </c>
      <c r="CC4" s="8">
        <f>MINIFS('Daily closes'!$C$2:$C$3453,'Daily closes'!$E$2:$E$3453,"=aug19")</f>
        <v>44.96</v>
      </c>
      <c r="CD4" s="8">
        <f>MINIFS('Daily closes'!$C$2:$C$3453,'Daily closes'!$E$2:$E$3453,"=sep19")</f>
        <v>46.98</v>
      </c>
      <c r="CE4" s="8">
        <f>MINIFS('Daily closes'!$C$2:$C$3453,'Daily closes'!$E$2:$E$3453,"=oct19")</f>
        <v>49.39</v>
      </c>
      <c r="CF4" s="8">
        <f>MINIFS('Daily closes'!$C$2:$C$3453,'Daily closes'!$E$2:$E$3453,"=nov19")</f>
        <v>56.51</v>
      </c>
      <c r="CG4" s="8">
        <f>MINIFS('Daily closes'!$C$2:$C$3453,'Daily closes'!$E$2:$E$3453,"=dec19")</f>
        <v>56.02</v>
      </c>
      <c r="CH4" s="8">
        <f>MINIFS('Daily closes'!$C$2:$C$3453,'Daily closes'!$E$2:$E$3453,"=jan20")</f>
        <v>58.93</v>
      </c>
      <c r="CI4" s="8">
        <f>MINIFS('Daily closes'!$C$2:$C$3453,'Daily closes'!$E$2:$E$3453,"=feb20")</f>
        <v>55.52</v>
      </c>
      <c r="CJ4" s="8">
        <f>MINIFS('Daily closes'!$C$2:$C$3453,'Daily closes'!$E$2:$E$3453,"=mar20")</f>
        <v>44.61</v>
      </c>
      <c r="CK4" s="8">
        <f>MINIFS('Daily closes'!$C$2:$C$3453,'Daily closes'!$E$2:$E$3453,"=apr20")</f>
        <v>51.88</v>
      </c>
      <c r="CL4" s="8">
        <f>MINIFS('Daily closes'!$C$2:$C$3453,'Daily closes'!$E$2:$E$3453,"=may20")</f>
        <v>57.47</v>
      </c>
      <c r="CM4" s="8">
        <f>MINIFS('Daily closes'!$C$2:$C$3453,'Daily closes'!$E$2:$E$3453,"=jun20")</f>
        <v>57.5</v>
      </c>
      <c r="CN4" s="8">
        <f>MINIFS('Daily closes'!$C$2:$C$3453,'Daily closes'!$E$2:$E$3453,"=jul20")</f>
        <v>47.73</v>
      </c>
      <c r="CO4" s="8">
        <f>MINIFS('Daily closes'!$C$2:$C$3453,'Daily closes'!$E$2:$E$3453,"=aug20")</f>
        <v>48.03</v>
      </c>
      <c r="CP4" s="8">
        <f>MINIFS('Daily closes'!$C$2:$C$3453,'Daily closes'!$E$2:$E$3453,"=sep20")</f>
        <v>48.82</v>
      </c>
      <c r="CQ4" s="8">
        <f>MINIFS('Daily closes'!$C$2:$C$3453,'Daily closes'!$E$2:$E$3453,"=oct20")</f>
        <v>44.11</v>
      </c>
      <c r="CR4" s="8">
        <f>MINIFS('Daily closes'!$C$2:$C$3453,'Daily closes'!$E$2:$E$3453,"=nov20")</f>
        <v>44.46</v>
      </c>
      <c r="CS4" s="8">
        <f>MINIFS('Daily closes'!$C$2:$C$3453,'Daily closes'!$E$2:$E$3453,"=dec20")</f>
        <v>46.17</v>
      </c>
      <c r="CT4" s="8">
        <f>MINIFS('Daily closes'!$C$2:$C$3453,'Daily closes'!$E$2:$E$3453,"=jan21")</f>
        <v>49.67</v>
      </c>
      <c r="CU4" s="8">
        <f>MINIFS('Daily closes'!$C$2:$C$3453,'Daily closes'!$E$2:$E$3453,"=feb21")</f>
        <v>56.69</v>
      </c>
      <c r="CV4" s="8">
        <f>MINIFS('Daily closes'!$C$2:$C$3453,'Daily closes'!$E$2:$E$3453,"=mar21")</f>
        <v>58.33</v>
      </c>
      <c r="CW4" s="8">
        <f>MINIFS('Daily closes'!$C$2:$C$3453,'Daily closes'!$E$2:$E$3453,"=apr21")</f>
        <v>57.53</v>
      </c>
      <c r="CX4" s="8">
        <f>MINIFS('Daily closes'!$C$2:$C$3453,'Daily closes'!$E$2:$E$3453,"=may21")</f>
        <v>53.62</v>
      </c>
      <c r="CY4" s="8">
        <f>MINIFS('Daily closes'!$C$2:$C$3453,'Daily closes'!$E$2:$E$3453,"=jun21")</f>
        <v>55.26</v>
      </c>
      <c r="CZ4" s="8">
        <f>MINIFS('Daily closes'!$C$2:$C$3453,'Daily closes'!$E$2:$E$3453,"=jul21")</f>
        <v>53</v>
      </c>
      <c r="DA4" s="8">
        <f>MINIFS('Daily closes'!$C$2:$C$3453,'Daily closes'!$E$2:$E$3453,"=aug21")</f>
        <v>52.01</v>
      </c>
      <c r="DB4" s="8">
        <f>MINIFS('Daily closes'!$C$2:$C$3453,'Daily closes'!$E$2:$E$3453,"=sep21")</f>
        <v>52.87</v>
      </c>
      <c r="DC4" s="8">
        <f>MINIFS('Daily closes'!$C$2:$C$3453,'Daily closes'!$E$2:$E$3453,"=oct21")</f>
        <v>47.89</v>
      </c>
      <c r="DD4" s="8">
        <f>MINIFS('Daily closes'!$C$2:$C$3453,'Daily closes'!$E$2:$E$3453,"=nov21")</f>
        <v>48.78</v>
      </c>
      <c r="DE4" s="8">
        <f>MINIFS('Daily closes'!$C$2:$C$3453,'Daily closes'!$E$2:$E$3453,"=dec21")</f>
        <v>48.6</v>
      </c>
      <c r="DF4" s="8">
        <f>MINIFS('Daily closes'!$C$2:$C$3453,'Daily closes'!$E$2:$E$3453,"=jan22")</f>
        <v>47.73</v>
      </c>
      <c r="DG4" s="8">
        <f>MINIFS('Daily closes'!$C$2:$C$3453,'Daily closes'!$E$2:$E$3453,"=feb22")</f>
        <v>44.65</v>
      </c>
      <c r="DH4" s="8">
        <f>MINIFS('Daily closes'!$C$2:$C$3453,'Daily closes'!$E$2:$E$3453,"=mar22")</f>
        <v>44.4</v>
      </c>
      <c r="DI4" s="8">
        <f>MINIFS('Daily closes'!$C$2:$C$3453,'Daily closes'!$E$2:$E$3453,"=apr22")</f>
        <v>43.59</v>
      </c>
      <c r="DJ4" s="8">
        <f>MINIFS('Daily closes'!$C$2:$C$3453,'Daily closes'!$E$2:$E$3453,"=may22")</f>
        <v>41.65</v>
      </c>
      <c r="DK4" s="8">
        <f>MINIFS('Daily closes'!$C$2:$C$3453,'Daily closes'!$E$2:$E$3453,"=jun22")</f>
        <v>36.97</v>
      </c>
      <c r="DL4" s="8">
        <f>MINIFS('Daily closes'!$C$2:$C$3453,'Daily closes'!$E$2:$E$3453,"=jul22")</f>
        <v>36.31</v>
      </c>
      <c r="DM4" s="8">
        <f>MINIFS('Daily closes'!$C$2:$C$3453,'Daily closes'!$E$2:$E$3453,"=aug22")</f>
        <v>31.92</v>
      </c>
      <c r="DN4" s="8">
        <f>MINIFS('Daily closes'!$C$2:$C$3453,'Daily closes'!$E$2:$E$3453,"=sep22")</f>
        <v>25.77</v>
      </c>
      <c r="DO4" s="8">
        <f>MINIFS('Daily closes'!$C$2:$C$3453,'Daily closes'!$E$2:$E$3453,"=oct22")</f>
        <v>25.04</v>
      </c>
      <c r="DP4" s="8">
        <f>MINIFS('Daily closes'!$C$2:$C$3453,'Daily closes'!$E$2:$E$3453,"=nov22")</f>
        <v>27.39</v>
      </c>
      <c r="DQ4" s="8">
        <f>MINIFS('Daily closes'!$C$2:$C$3453,'Daily closes'!$E$2:$E$3453,"=dec22")</f>
        <v>25.54</v>
      </c>
      <c r="DR4" s="8">
        <f>MINIFS('Daily closes'!$C$2:$C$3453,'Daily closes'!$E$2:$E$3453,"=jan23")</f>
        <v>26.73</v>
      </c>
      <c r="DS4" s="8">
        <f>MINIFS('Daily closes'!$C$2:$C$3453,'Daily closes'!$E$2:$E$3453,"=feb23")</f>
        <v>24.9</v>
      </c>
      <c r="DT4" s="8">
        <f>MINIFS('Daily closes'!$C$2:$C$3453,'Daily closes'!$E$2:$E$3453,"=mar23")</f>
        <v>25.33</v>
      </c>
      <c r="DU4" s="8">
        <f>MINIFS('Daily closes'!$C$2:$C$3453,'Daily closes'!$E$2:$E$3453,"=apr23")</f>
        <v>28.88</v>
      </c>
      <c r="DV4" s="8">
        <f>MINIFS('Daily closes'!$C$2:$C$3453,'Daily closes'!$E$2:$E$3453,"=may23")</f>
        <v>27.4</v>
      </c>
      <c r="DW4" s="8">
        <f>MINIFS('Daily closes'!$C$2:$C$3453,'Daily closes'!$E$2:$E$3453,"=jun23")</f>
        <v>29.86</v>
      </c>
      <c r="DX4" s="8">
        <f>MINIFS('Daily closes'!$C$2:$C$3453,'Daily closes'!$E$2:$E$3453,"=jul23")</f>
        <v>31.85</v>
      </c>
      <c r="DY4" s="8">
        <f>MINIFS('Daily closes'!$C$2:$C$3453,'Daily closes'!$E$2:$E$3453,"=aug23")</f>
        <v>32.58</v>
      </c>
      <c r="DZ4" s="8">
        <f>MINIFS('Daily closes'!$C$2:$C$3453,'Daily closes'!$E$2:$E$3453,"=sep23")</f>
        <v>33.83</v>
      </c>
      <c r="EA4" s="8">
        <f>MINIFS('Daily closes'!$C$2:$C$3453,'Daily closes'!$E$2:$E$3453,"=oct23")</f>
        <v>32.52</v>
      </c>
      <c r="EB4" s="8">
        <f>MINIFS('Daily closes'!$C$2:$C$3453,'Daily closes'!$E$2:$E$3453,"=nov23")</f>
        <v>37.29</v>
      </c>
      <c r="EC4" s="8">
        <f>MINIFS('Daily closes'!$C$2:$C$3453,'Daily closes'!$E$2:$E$3453,"=dec23")</f>
        <v>41.27</v>
      </c>
      <c r="ED4" s="8">
        <f>MINIFS('Daily closes'!$C$2:$C$3453,'Daily closes'!$E$2:$E$3453,"=jan24")</f>
        <v>42.92</v>
      </c>
      <c r="EE4" s="8">
        <f>MINIFS('Daily closes'!$C$2:$C$3453,'Daily closes'!$E$2:$E$3453,"=feb24")</f>
        <v>41.99</v>
      </c>
      <c r="EF4" s="8">
        <f>MINIFS('Daily closes'!$C$2:$C$3453,'Daily closes'!$E$2:$E$3453,"=mar24")</f>
        <v>41.83</v>
      </c>
      <c r="EG4" s="8">
        <f>MINIFS('Daily closes'!$C$2:$C$3453,'Daily closes'!$E$2:$E$3453,"=apr24")</f>
        <v>30.47</v>
      </c>
      <c r="EH4" s="8">
        <f>MINIFS('Daily closes'!$C$2:$C$3453,'Daily closes'!$E$2:$E$3453,"=may24")</f>
        <v>29.85</v>
      </c>
      <c r="EI4" s="8">
        <f>MINIFS('Daily closes'!$C$2:$C$3453,'Daily closes'!$E$2:$E$3453,"=jun24")</f>
        <v>30.03</v>
      </c>
      <c r="EJ4" s="8">
        <f>MINIFS('Daily closes'!$C$2:$C$3453,'Daily closes'!$E$2:$E$3453,"=jul24")</f>
        <v>30.13</v>
      </c>
      <c r="EK4" s="8">
        <f>MINIFS('Daily closes'!$C$2:$C$3453,'Daily closes'!$E$2:$E$3453,"=aug24")</f>
        <v>18.99</v>
      </c>
      <c r="EL4" s="8">
        <f>MINIFS('Daily closes'!$C$2:$C$3453,'Daily closes'!$E$2:$E$3453,"=sep24")</f>
        <v>18.89</v>
      </c>
      <c r="EM4" s="8">
        <f>MINIFS('Daily closes'!$C$2:$C$3453,'Daily closes'!$E$2:$E$3453,"=oct24")</f>
        <v>21.52</v>
      </c>
      <c r="EN4" s="8">
        <f>MINIFS('Daily closes'!$C$2:$C$3453,'Daily closes'!$E$2:$E$3453,"=nov24")</f>
        <v>22.52</v>
      </c>
      <c r="EO4" s="8">
        <f>MINIFS('Daily closes'!$C$2:$C$3453,'Daily closes'!$E$2:$E$3453,"=dec24")</f>
        <v>19.06</v>
      </c>
      <c r="EP4" s="8">
        <f>MINIFS('Daily closes'!$C$2:$C$3453,'Daily closes'!$E$2:$E$3453,"=jan25")</f>
        <v>19.15</v>
      </c>
      <c r="EQ4" s="8">
        <f>MINIFS('Daily closes'!$C$2:$C$3453,'Daily closes'!$E$2:$E$3453,"=feb25")</f>
        <v>19.1</v>
      </c>
      <c r="ER4" s="8">
        <f>MINIFS('Daily closes'!$C$2:$C$3453,'Daily closes'!$E$2:$E$3453,"=mar25")</f>
        <v>19.78</v>
      </c>
      <c r="ES4" s="8">
        <f>MINIFS('Daily closes'!$C$2:$C$3453,'Daily closes'!$E$2:$E$3453,"=apr25")</f>
        <v>18.13</v>
      </c>
      <c r="ET4" s="8">
        <f>MINIFS('Daily closes'!$C$2:$C$3453,'Daily closes'!$E$2:$E$3453,"=may25")</f>
        <v>19.55</v>
      </c>
      <c r="EU4" s="8">
        <f>MINIFS('Daily closes'!$C$2:$C$3453,'Daily closes'!$E$2:$E$3453,"=jun25")</f>
        <v>19.74</v>
      </c>
      <c r="EV4" s="8">
        <f>MINIFS('Daily closes'!$C$2:$C$3453,'Daily closes'!$E$2:$E$3453,"=jul25")</f>
        <v>19.8</v>
      </c>
      <c r="EW4" s="8">
        <f>MINIFS('Daily closes'!$C$2:$C$3453,'Daily closes'!$E$2:$E$3453,"=aug25")</f>
        <v>19.31</v>
      </c>
      <c r="EX4" s="8">
        <f>MINIFS('Daily closes'!$C$2:$C$3453,'Daily closes'!$E$2:$E$3453,"=sep25")</f>
        <v>24</v>
      </c>
      <c r="EY4" s="8">
        <f>MINIFS('Daily closes'!$C$2:$C$3453,'Daily closes'!$E$2:$E$3453,"=oct25")</f>
        <v>35.63</v>
      </c>
      <c r="EZ4" s="8">
        <f>MINIFS('Daily closes'!$C$2:$C$3453,'Daily closes'!$E$2:$E$3453,"=nov25")</f>
        <v>33.62</v>
      </c>
      <c r="FA4" s="8">
        <f>MINIFS('Daily closes'!$C$2:$C$3453,'Daily closes'!$E$2:$E$3453,"=dec25")</f>
        <v>36.05</v>
      </c>
      <c r="FB4" s="8">
        <f>MINIFS('Daily closes'!$C$2:$C$3453,'Daily closes'!$E$2:$E$3453,"=jan26")</f>
        <v>39.37</v>
      </c>
      <c r="FC4" s="8">
        <f>MINIFS('Daily closes'!$C$2:$C$3453,'Daily closes'!$E$2:$E$3453,"=feb26")</f>
        <v>43.63</v>
      </c>
      <c r="FD4" s="8">
        <f>MINIFS('Daily closes'!$C$2:$C$3453,'Daily closes'!$E$2:$E$3453,"=mar26")</f>
        <v>41.19</v>
      </c>
      <c r="FE4" s="8">
        <f>MINIFS('Daily closes'!$C$2:$C$3453,'Daily closes'!$E$2:$E$3453,"=apr26")</f>
        <v>48.03</v>
      </c>
      <c r="FF4" s="8">
        <f>MINIFS('Daily closes'!$C$2:$C$3453,'Daily closes'!$E$2:$E$3453,"=may26")</f>
        <v>95.78</v>
      </c>
      <c r="FG4" s="8">
        <f>MINIFS('Daily closes'!$C$2:$C$3453,'Daily closes'!$E$2:$E$3453,"=jun26")</f>
        <v>99.17</v>
      </c>
      <c r="FH4" s="8">
        <f>MINIFS('Daily closes'!$C$2:$C$3453,'Daily closes'!$E$2:$E$3453,"=jul26")</f>
        <v>81.88</v>
      </c>
      <c r="FI4" s="8">
        <f>MINIFS('Daily closes'!$C$2:$C$3453,'Daily closes'!$E$2:$E$3453,"=aug26")</f>
        <v>87.26</v>
      </c>
      <c r="FJ4" s="8">
        <f>MINIFS('Daily closes'!$C$2:$C$3453,'Daily closes'!$E$2:$E$3453,"=sep26")</f>
        <v>88.97</v>
      </c>
    </row>
    <row r="5">
      <c r="A5" s="0" t="inlineStr">
        <is>
          <t xml:space="preserve">Monthly average ($)</t>
        </is>
      </c>
      <c r="B5" s="8">
        <f>AVERAGEIFS('Daily closes'!$C$2:$C$3453,'Daily closes'!$E$2:$E$3453,"=jan13")</f>
        <v>21.442857142857143</v>
      </c>
      <c r="C5" s="8">
        <f>AVERAGEIFS('Daily closes'!$C$2:$C$3453,'Daily closes'!$E$2:$E$3453,"=feb13")</f>
        <v>20.917368421052632</v>
      </c>
      <c r="D5" s="8">
        <f>AVERAGEIFS('Daily closes'!$C$2:$C$3453,'Daily closes'!$E$2:$E$3453,"=mar13")</f>
        <v>21.479499999999994</v>
      </c>
      <c r="E5" s="8">
        <f>AVERAGEIFS('Daily closes'!$C$2:$C$3453,'Daily closes'!$E$2:$E$3453,"=apr13")</f>
        <v>22.224090909090908</v>
      </c>
      <c r="F5" s="8">
        <f>AVERAGEIFS('Daily closes'!$C$2:$C$3453,'Daily closes'!$E$2:$E$3453,"=may13")</f>
        <v>24.11090909090909</v>
      </c>
      <c r="G5" s="8">
        <f>AVERAGEIFS('Daily closes'!$C$2:$C$3453,'Daily closes'!$E$2:$E$3453,"=jun13")</f>
        <v>24.617</v>
      </c>
      <c r="H5" s="8">
        <f>AVERAGEIFS('Daily closes'!$C$2:$C$3453,'Daily closes'!$E$2:$E$3453,"=jul13")</f>
        <v>23.465454545454545</v>
      </c>
      <c r="I5" s="8">
        <f>AVERAGEIFS('Daily closes'!$C$2:$C$3453,'Daily closes'!$E$2:$E$3453,"=aug13")</f>
        <v>22.451363636363638</v>
      </c>
      <c r="J5" s="8">
        <f>AVERAGEIFS('Daily closes'!$C$2:$C$3453,'Daily closes'!$E$2:$E$3453,"=sep13")</f>
        <v>23.19</v>
      </c>
      <c r="K5" s="8">
        <f>AVERAGEIFS('Daily closes'!$C$2:$C$3453,'Daily closes'!$E$2:$E$3453,"=oct13")</f>
        <v>23.54478260869565</v>
      </c>
      <c r="L5" s="8">
        <f>AVERAGEIFS('Daily closes'!$C$2:$C$3453,'Daily closes'!$E$2:$E$3453,"=nov13")</f>
        <v>24.261499999999998</v>
      </c>
      <c r="M5" s="8">
        <f>AVERAGEIFS('Daily closes'!$C$2:$C$3453,'Daily closes'!$E$2:$E$3453,"=dec13")</f>
        <v>24.824761904761907</v>
      </c>
      <c r="N5" s="8">
        <f>AVERAGEIFS('Daily closes'!$C$2:$C$3453,'Daily closes'!$E$2:$E$3453,"=jan14")</f>
        <v>25.446666666666665</v>
      </c>
      <c r="O5" s="8">
        <f>AVERAGEIFS('Daily closes'!$C$2:$C$3453,'Daily closes'!$E$2:$E$3453,"=feb14")</f>
        <v>24.43421052631579</v>
      </c>
      <c r="P5" s="8">
        <f>AVERAGEIFS('Daily closes'!$C$2:$C$3453,'Daily closes'!$E$2:$E$3453,"=mar14")</f>
        <v>24.958095238095233</v>
      </c>
      <c r="Q5" s="8">
        <f>AVERAGEIFS('Daily closes'!$C$2:$C$3453,'Daily closes'!$E$2:$E$3453,"=apr14")</f>
        <v>26.56142857142857</v>
      </c>
      <c r="R5" s="8">
        <f>AVERAGEIFS('Daily closes'!$C$2:$C$3453,'Daily closes'!$E$2:$E$3453,"=may14")</f>
        <v>26.371904761904766</v>
      </c>
      <c r="S5" s="8">
        <f>AVERAGEIFS('Daily closes'!$C$2:$C$3453,'Daily closes'!$E$2:$E$3453,"=jun14")</f>
        <v>29.269523809523808</v>
      </c>
      <c r="T5" s="8">
        <f>AVERAGEIFS('Daily closes'!$C$2:$C$3453,'Daily closes'!$E$2:$E$3453,"=jul14")</f>
        <v>32.82181818181818</v>
      </c>
      <c r="U5" s="8">
        <f>AVERAGEIFS('Daily closes'!$C$2:$C$3453,'Daily closes'!$E$2:$E$3453,"=aug14")</f>
        <v>34.019523809523804</v>
      </c>
      <c r="V5" s="8">
        <f>AVERAGEIFS('Daily closes'!$C$2:$C$3453,'Daily closes'!$E$2:$E$3453,"=sep14")</f>
        <v>34.78047619047619</v>
      </c>
      <c r="W5" s="8">
        <f>AVERAGEIFS('Daily closes'!$C$2:$C$3453,'Daily closes'!$E$2:$E$3453,"=oct14")</f>
        <v>32.861739130434785</v>
      </c>
      <c r="X5" s="8">
        <f>AVERAGEIFS('Daily closes'!$C$2:$C$3453,'Daily closes'!$E$2:$E$3453,"=nov14")</f>
        <v>34.69210526315789</v>
      </c>
      <c r="Y5" s="8">
        <f>AVERAGEIFS('Daily closes'!$C$2:$C$3453,'Daily closes'!$E$2:$E$3453,"=dec14")</f>
        <v>36.89727272727272</v>
      </c>
      <c r="Z5" s="8">
        <f>AVERAGEIFS('Daily closes'!$C$2:$C$3453,'Daily closes'!$E$2:$E$3453,"=jan15")</f>
        <v>35.80550000000001</v>
      </c>
      <c r="AA5" s="8">
        <f>AVERAGEIFS('Daily closes'!$C$2:$C$3453,'Daily closes'!$E$2:$E$3453,"=feb15")</f>
        <v>33.868947368421054</v>
      </c>
      <c r="AB5" s="8">
        <f>AVERAGEIFS('Daily closes'!$C$2:$C$3453,'Daily closes'!$E$2:$E$3453,"=mar15")</f>
        <v>31.760454545454547</v>
      </c>
      <c r="AC5" s="8">
        <f>AVERAGEIFS('Daily closes'!$C$2:$C$3453,'Daily closes'!$E$2:$E$3453,"=apr15")</f>
        <v>32.049523809523805</v>
      </c>
      <c r="AD5" s="8">
        <f>AVERAGEIFS('Daily closes'!$C$2:$C$3453,'Daily closes'!$E$2:$E$3453,"=may15")</f>
        <v>33.125</v>
      </c>
      <c r="AE5" s="8">
        <f>AVERAGEIFS('Daily closes'!$C$2:$C$3453,'Daily closes'!$E$2:$E$3453,"=jun15")</f>
        <v>31.86863636363636</v>
      </c>
      <c r="AF5" s="8">
        <f>AVERAGEIFS('Daily closes'!$C$2:$C$3453,'Daily closes'!$E$2:$E$3453,"=jul15")</f>
        <v>29.272272727272732</v>
      </c>
      <c r="AG5" s="8">
        <f>AVERAGEIFS('Daily closes'!$C$2:$C$3453,'Daily closes'!$E$2:$E$3453,"=aug15")</f>
        <v>28.366190476190475</v>
      </c>
      <c r="AH5" s="8">
        <f>AVERAGEIFS('Daily closes'!$C$2:$C$3453,'Daily closes'!$E$2:$E$3453,"=sep15")</f>
        <v>29.100952380952382</v>
      </c>
      <c r="AI5" s="8">
        <f>AVERAGEIFS('Daily closes'!$C$2:$C$3453,'Daily closes'!$E$2:$E$3453,"=oct15")</f>
        <v>32.938181818181825</v>
      </c>
      <c r="AJ5" s="8">
        <f>AVERAGEIFS('Daily closes'!$C$2:$C$3453,'Daily closes'!$E$2:$E$3453,"=nov15")</f>
        <v>33.68600000000001</v>
      </c>
      <c r="AK5" s="8">
        <f>AVERAGEIFS('Daily closes'!$C$2:$C$3453,'Daily closes'!$E$2:$E$3453,"=dec15")</f>
        <v>34.77181818181818</v>
      </c>
      <c r="AL5" s="8">
        <f>AVERAGEIFS('Daily closes'!$C$2:$C$3453,'Daily closes'!$E$2:$E$3453,"=jan16")</f>
        <v>31.19578947368421</v>
      </c>
      <c r="AM5" s="8">
        <f>AVERAGEIFS('Daily closes'!$C$2:$C$3453,'Daily closes'!$E$2:$E$3453,"=feb16")</f>
        <v>29.211000000000002</v>
      </c>
      <c r="AN5" s="8">
        <f>AVERAGEIFS('Daily closes'!$C$2:$C$3453,'Daily closes'!$E$2:$E$3453,"=mar16")</f>
        <v>31.582272727272724</v>
      </c>
      <c r="AO5" s="8">
        <f>AVERAGEIFS('Daily closes'!$C$2:$C$3453,'Daily closes'!$E$2:$E$3453,"=apr16")</f>
        <v>31.681904761904757</v>
      </c>
      <c r="AP5" s="8">
        <f>AVERAGEIFS('Daily closes'!$C$2:$C$3453,'Daily closes'!$E$2:$E$3453,"=may16")</f>
        <v>30.37619047619048</v>
      </c>
      <c r="AQ5" s="8">
        <f>AVERAGEIFS('Daily closes'!$C$2:$C$3453,'Daily closes'!$E$2:$E$3453,"=jun16")</f>
        <v>31.9</v>
      </c>
      <c r="AR5" s="8">
        <f>AVERAGEIFS('Daily closes'!$C$2:$C$3453,'Daily closes'!$E$2:$E$3453,"=jul16")</f>
        <v>34.46300000000001</v>
      </c>
      <c r="AS5" s="8">
        <f>AVERAGEIFS('Daily closes'!$C$2:$C$3453,'Daily closes'!$E$2:$E$3453,"=aug16")</f>
        <v>35.03086956521739</v>
      </c>
      <c r="AT5" s="8">
        <f>AVERAGEIFS('Daily closes'!$C$2:$C$3453,'Daily closes'!$E$2:$E$3453,"=sep16")</f>
        <v>36.73238095238095</v>
      </c>
      <c r="AU5" s="8">
        <f>AVERAGEIFS('Daily closes'!$C$2:$C$3453,'Daily closes'!$E$2:$E$3453,"=oct16")</f>
        <v>36.52523809523809</v>
      </c>
      <c r="AV5" s="8">
        <f>AVERAGEIFS('Daily closes'!$C$2:$C$3453,'Daily closes'!$E$2:$E$3453,"=nov16")</f>
        <v>34.79857142857143</v>
      </c>
      <c r="AW5" s="8">
        <f>AVERAGEIFS('Daily closes'!$C$2:$C$3453,'Daily closes'!$E$2:$E$3453,"=dec16")</f>
        <v>36.09619047619047</v>
      </c>
      <c r="AX5" s="8">
        <f>AVERAGEIFS('Daily closes'!$C$2:$C$3453,'Daily closes'!$E$2:$E$3453,"=jan17")</f>
        <v>36.924</v>
      </c>
      <c r="AY5" s="8">
        <f>AVERAGEIFS('Daily closes'!$C$2:$C$3453,'Daily closes'!$E$2:$E$3453,"=feb17")</f>
        <v>36.22105263157895</v>
      </c>
      <c r="AZ5" s="8">
        <f>AVERAGEIFS('Daily closes'!$C$2:$C$3453,'Daily closes'!$E$2:$E$3453,"=mar17")</f>
        <v>35.52</v>
      </c>
      <c r="BA5" s="8">
        <f>AVERAGEIFS('Daily closes'!$C$2:$C$3453,'Daily closes'!$E$2:$E$3453,"=apr17")</f>
        <v>36.15421052631578</v>
      </c>
      <c r="BB5" s="8">
        <f>AVERAGEIFS('Daily closes'!$C$2:$C$3453,'Daily closes'!$E$2:$E$3453,"=may17")</f>
        <v>36.0790909090909</v>
      </c>
      <c r="BC5" s="8">
        <f>AVERAGEIFS('Daily closes'!$C$2:$C$3453,'Daily closes'!$E$2:$E$3453,"=jun17")</f>
        <v>35.16909090909091</v>
      </c>
      <c r="BD5" s="8">
        <f>AVERAGEIFS('Daily closes'!$C$2:$C$3453,'Daily closes'!$E$2:$E$3453,"=jul17")</f>
        <v>34.438</v>
      </c>
      <c r="BE5" s="8">
        <f>AVERAGEIFS('Daily closes'!$C$2:$C$3453,'Daily closes'!$E$2:$E$3453,"=aug17")</f>
        <v>35.58695652173913</v>
      </c>
      <c r="BF5" s="8">
        <f>AVERAGEIFS('Daily closes'!$C$2:$C$3453,'Daily closes'!$E$2:$E$3453,"=sep17")</f>
        <v>36.6015</v>
      </c>
      <c r="BG5" s="8">
        <f>AVERAGEIFS('Daily closes'!$C$2:$C$3453,'Daily closes'!$E$2:$E$3453,"=oct17")</f>
        <v>40.59454545454546</v>
      </c>
      <c r="BH5" s="8">
        <f>AVERAGEIFS('Daily closes'!$C$2:$C$3453,'Daily closes'!$E$2:$E$3453,"=nov17")</f>
        <v>45.54904761904763</v>
      </c>
      <c r="BI5" s="8">
        <f>AVERAGEIFS('Daily closes'!$C$2:$C$3453,'Daily closes'!$E$2:$E$3453,"=dec17")</f>
        <v>44.9765</v>
      </c>
      <c r="BJ5" s="8">
        <f>AVERAGEIFS('Daily closes'!$C$2:$C$3453,'Daily closes'!$E$2:$E$3453,"=jan18")</f>
        <v>45.48714285714286</v>
      </c>
      <c r="BK5" s="8">
        <f>AVERAGEIFS('Daily closes'!$C$2:$C$3453,'Daily closes'!$E$2:$E$3453,"=feb18")</f>
        <v>46.07263157894736</v>
      </c>
      <c r="BL5" s="8">
        <f>AVERAGEIFS('Daily closes'!$C$2:$C$3453,'Daily closes'!$E$2:$E$3453,"=mar18")</f>
        <v>50.86761904761905</v>
      </c>
      <c r="BM5" s="8">
        <f>AVERAGEIFS('Daily closes'!$C$2:$C$3453,'Daily closes'!$E$2:$E$3453,"=apr18")</f>
        <v>51.37904761904761</v>
      </c>
      <c r="BN5" s="8">
        <f>AVERAGEIFS('Daily closes'!$C$2:$C$3453,'Daily closes'!$E$2:$E$3453,"=may18")</f>
        <v>54.26318181818183</v>
      </c>
      <c r="BO5" s="8">
        <f>AVERAGEIFS('Daily closes'!$C$2:$C$3453,'Daily closes'!$E$2:$E$3453,"=jun18")</f>
        <v>53.6104761904762</v>
      </c>
      <c r="BP5" s="8">
        <f>AVERAGEIFS('Daily closes'!$C$2:$C$3453,'Daily closes'!$E$2:$E$3453,"=jul18")</f>
        <v>51.119047619047606</v>
      </c>
      <c r="BQ5" s="8">
        <f>AVERAGEIFS('Daily closes'!$C$2:$C$3453,'Daily closes'!$E$2:$E$3453,"=aug18")</f>
        <v>48.36173913043478</v>
      </c>
      <c r="BR5" s="8">
        <f>AVERAGEIFS('Daily closes'!$C$2:$C$3453,'Daily closes'!$E$2:$E$3453,"=sep18")</f>
        <v>46.30947368421052</v>
      </c>
      <c r="BS5" s="8">
        <f>AVERAGEIFS('Daily closes'!$C$2:$C$3453,'Daily closes'!$E$2:$E$3453,"=oct18")</f>
        <v>45.79391304347826</v>
      </c>
      <c r="BT5" s="8">
        <f>AVERAGEIFS('Daily closes'!$C$2:$C$3453,'Daily closes'!$E$2:$E$3453,"=nov18")</f>
        <v>47.84714285714286</v>
      </c>
      <c r="BU5" s="8">
        <f>AVERAGEIFS('Daily closes'!$C$2:$C$3453,'Daily closes'!$E$2:$E$3453,"=dec18")</f>
        <v>46.928947368421056</v>
      </c>
      <c r="BV5" s="8">
        <f>AVERAGEIFS('Daily closes'!$C$2:$C$3453,'Daily closes'!$E$2:$E$3453,"=jan19")</f>
        <v>47.768095238095235</v>
      </c>
      <c r="BW5" s="8">
        <f>AVERAGEIFS('Daily closes'!$C$2:$C$3453,'Daily closes'!$E$2:$E$3453,"=feb19")</f>
        <v>50.88789473684211</v>
      </c>
      <c r="BX5" s="8">
        <f>AVERAGEIFS('Daily closes'!$C$2:$C$3453,'Daily closes'!$E$2:$E$3453,"=mar19")</f>
        <v>53.53285714285715</v>
      </c>
      <c r="BY5" s="8">
        <f>AVERAGEIFS('Daily closes'!$C$2:$C$3453,'Daily closes'!$E$2:$E$3453,"=apr19")</f>
        <v>55.87571428571429</v>
      </c>
      <c r="BZ5" s="8">
        <f>AVERAGEIFS('Daily closes'!$C$2:$C$3453,'Daily closes'!$E$2:$E$3453,"=may19")</f>
        <v>46.38545454545454</v>
      </c>
      <c r="CA5" s="8">
        <f>AVERAGEIFS('Daily closes'!$C$2:$C$3453,'Daily closes'!$E$2:$E$3453,"=jun19")</f>
        <v>46.5005</v>
      </c>
      <c r="CB5" s="8">
        <f>AVERAGEIFS('Daily closes'!$C$2:$C$3453,'Daily closes'!$E$2:$E$3453,"=jul19")</f>
        <v>49.931363636363635</v>
      </c>
      <c r="CC5" s="8">
        <f>AVERAGEIFS('Daily closes'!$C$2:$C$3453,'Daily closes'!$E$2:$E$3453,"=aug19")</f>
        <v>46.66545454545455</v>
      </c>
      <c r="CD5" s="8">
        <f>AVERAGEIFS('Daily closes'!$C$2:$C$3453,'Daily closes'!$E$2:$E$3453,"=sep19")</f>
        <v>51.091</v>
      </c>
      <c r="CE5" s="8">
        <f>AVERAGEIFS('Daily closes'!$C$2:$C$3453,'Daily closes'!$E$2:$E$3453,"=oct19")</f>
        <v>52.429130434782614</v>
      </c>
      <c r="CF5" s="8">
        <f>AVERAGEIFS('Daily closes'!$C$2:$C$3453,'Daily closes'!$E$2:$E$3453,"=nov19")</f>
        <v>58.02</v>
      </c>
      <c r="CG5" s="8">
        <f>AVERAGEIFS('Daily closes'!$C$2:$C$3453,'Daily closes'!$E$2:$E$3453,"=dec19")</f>
        <v>57.8695238095238</v>
      </c>
      <c r="CH5" s="8">
        <f>AVERAGEIFS('Daily closes'!$C$2:$C$3453,'Daily closes'!$E$2:$E$3453,"=jan20")</f>
        <v>61.85857142857143</v>
      </c>
      <c r="CI5" s="8">
        <f>AVERAGEIFS('Daily closes'!$C$2:$C$3453,'Daily closes'!$E$2:$E$3453,"=feb20")</f>
        <v>64.30684210526316</v>
      </c>
      <c r="CJ5" s="8">
        <f>AVERAGEIFS('Daily closes'!$C$2:$C$3453,'Daily closes'!$E$2:$E$3453,"=mar20")</f>
        <v>52.12954545454546</v>
      </c>
      <c r="CK5" s="8">
        <f>AVERAGEIFS('Daily closes'!$C$2:$C$3453,'Daily closes'!$E$2:$E$3453,"=apr20")</f>
        <v>58.410952380952374</v>
      </c>
      <c r="CL5" s="8">
        <f>AVERAGEIFS('Daily closes'!$C$2:$C$3453,'Daily closes'!$E$2:$E$3453,"=may20")</f>
        <v>60.1965</v>
      </c>
      <c r="CM5" s="8">
        <f>AVERAGEIFS('Daily closes'!$C$2:$C$3453,'Daily closes'!$E$2:$E$3453,"=jun20")</f>
        <v>60.76045454545454</v>
      </c>
      <c r="CN5" s="8">
        <f>AVERAGEIFS('Daily closes'!$C$2:$C$3453,'Daily closes'!$E$2:$E$3453,"=jul20")</f>
        <v>56.571363636363635</v>
      </c>
      <c r="CO5" s="8">
        <f>AVERAGEIFS('Daily closes'!$C$2:$C$3453,'Daily closes'!$E$2:$E$3453,"=aug20")</f>
        <v>49.05999999999999</v>
      </c>
      <c r="CP5" s="8">
        <f>AVERAGEIFS('Daily closes'!$C$2:$C$3453,'Daily closes'!$E$2:$E$3453,"=sep20")</f>
        <v>50.107619047619046</v>
      </c>
      <c r="CQ5" s="8">
        <f>AVERAGEIFS('Daily closes'!$C$2:$C$3453,'Daily closes'!$E$2:$E$3453,"=oct20")</f>
        <v>51.04772727272726</v>
      </c>
      <c r="CR5" s="8">
        <f>AVERAGEIFS('Daily closes'!$C$2:$C$3453,'Daily closes'!$E$2:$E$3453,"=nov20")</f>
        <v>45.8795</v>
      </c>
      <c r="CS5" s="8">
        <f>AVERAGEIFS('Daily closes'!$C$2:$C$3453,'Daily closes'!$E$2:$E$3453,"=dec20")</f>
        <v>49.31636363636364</v>
      </c>
      <c r="CT5" s="8">
        <f>AVERAGEIFS('Daily closes'!$C$2:$C$3453,'Daily closes'!$E$2:$E$3453,"=jan21")</f>
        <v>55.02</v>
      </c>
      <c r="CU5" s="8">
        <f>AVERAGEIFS('Daily closes'!$C$2:$C$3453,'Daily closes'!$E$2:$E$3453,"=feb21")</f>
        <v>60.19736842105263</v>
      </c>
      <c r="CV5" s="8">
        <f>AVERAGEIFS('Daily closes'!$C$2:$C$3453,'Daily closes'!$E$2:$E$3453,"=mar21")</f>
        <v>62.8791304347826</v>
      </c>
      <c r="CW5" s="8">
        <f>AVERAGEIFS('Daily closes'!$C$2:$C$3453,'Daily closes'!$E$2:$E$3453,"=apr21")</f>
        <v>63.08571428571428</v>
      </c>
      <c r="CX5" s="8">
        <f>AVERAGEIFS('Daily closes'!$C$2:$C$3453,'Daily closes'!$E$2:$E$3453,"=may21")</f>
        <v>56.150999999999996</v>
      </c>
      <c r="CY5" s="8">
        <f>AVERAGEIFS('Daily closes'!$C$2:$C$3453,'Daily closes'!$E$2:$E$3453,"=jun21")</f>
        <v>56.81363636363637</v>
      </c>
      <c r="CZ5" s="8">
        <f>AVERAGEIFS('Daily closes'!$C$2:$C$3453,'Daily closes'!$E$2:$E$3453,"=jul21")</f>
        <v>55.24523809523811</v>
      </c>
      <c r="DA5" s="8">
        <f>AVERAGEIFS('Daily closes'!$C$2:$C$3453,'Daily closes'!$E$2:$E$3453,"=aug21")</f>
        <v>53.51272727272727</v>
      </c>
      <c r="DB5" s="8">
        <f>AVERAGEIFS('Daily closes'!$C$2:$C$3453,'Daily closes'!$E$2:$E$3453,"=sep21")</f>
        <v>53.91047619047619</v>
      </c>
      <c r="DC5" s="8">
        <f>AVERAGEIFS('Daily closes'!$C$2:$C$3453,'Daily closes'!$E$2:$E$3453,"=oct21")</f>
        <v>52.50714285714286</v>
      </c>
      <c r="DD5" s="8">
        <f>AVERAGEIFS('Daily closes'!$C$2:$C$3453,'Daily closes'!$E$2:$E$3453,"=nov21")</f>
        <v>50.114761904761906</v>
      </c>
      <c r="DE5" s="8">
        <f>AVERAGEIFS('Daily closes'!$C$2:$C$3453,'Daily closes'!$E$2:$E$3453,"=dec21")</f>
        <v>50.77136363636364</v>
      </c>
      <c r="DF5" s="8">
        <f>AVERAGEIFS('Daily closes'!$C$2:$C$3453,'Daily closes'!$E$2:$E$3453,"=jan22")</f>
        <v>52.842999999999996</v>
      </c>
      <c r="DG5" s="8">
        <f>AVERAGEIFS('Daily closes'!$C$2:$C$3453,'Daily closes'!$E$2:$E$3453,"=feb22")</f>
        <v>47.70894736842106</v>
      </c>
      <c r="DH5" s="8">
        <f>AVERAGEIFS('Daily closes'!$C$2:$C$3453,'Daily closes'!$E$2:$E$3453,"=mar22")</f>
        <v>48.24652173913043</v>
      </c>
      <c r="DI5" s="8">
        <f>AVERAGEIFS('Daily closes'!$C$2:$C$3453,'Daily closes'!$E$2:$E$3453,"=apr22")</f>
        <v>46.913</v>
      </c>
      <c r="DJ5" s="8">
        <f>AVERAGEIFS('Daily closes'!$C$2:$C$3453,'Daily closes'!$E$2:$E$3453,"=may22")</f>
        <v>43.505714285714284</v>
      </c>
      <c r="DK5" s="8">
        <f>AVERAGEIFS('Daily closes'!$C$2:$C$3453,'Daily closes'!$E$2:$E$3453,"=jun22")</f>
        <v>39.54904761904761</v>
      </c>
      <c r="DL5" s="8">
        <f>AVERAGEIFS('Daily closes'!$C$2:$C$3453,'Daily closes'!$E$2:$E$3453,"=jul22")</f>
        <v>38.386</v>
      </c>
      <c r="DM5" s="8">
        <f>AVERAGEIFS('Daily closes'!$C$2:$C$3453,'Daily closes'!$E$2:$E$3453,"=aug22")</f>
        <v>34.97478260869566</v>
      </c>
      <c r="DN5" s="8">
        <f>AVERAGEIFS('Daily closes'!$C$2:$C$3453,'Daily closes'!$E$2:$E$3453,"=sep22")</f>
        <v>29.043333333333326</v>
      </c>
      <c r="DO5" s="8">
        <f>AVERAGEIFS('Daily closes'!$C$2:$C$3453,'Daily closes'!$E$2:$E$3453,"=oct22")</f>
        <v>26.66761904761905</v>
      </c>
      <c r="DP5" s="8">
        <f>AVERAGEIFS('Daily closes'!$C$2:$C$3453,'Daily closes'!$E$2:$E$3453,"=nov22")</f>
        <v>29.130000000000003</v>
      </c>
      <c r="DQ5" s="8">
        <f>AVERAGEIFS('Daily closes'!$C$2:$C$3453,'Daily closes'!$E$2:$E$3453,"=dec22")</f>
        <v>27.524285714285707</v>
      </c>
      <c r="DR5" s="8">
        <f>AVERAGEIFS('Daily closes'!$C$2:$C$3453,'Daily closes'!$E$2:$E$3453,"=jan23")</f>
        <v>29.005000000000003</v>
      </c>
      <c r="DS5" s="8">
        <f>AVERAGEIFS('Daily closes'!$C$2:$C$3453,'Daily closes'!$E$2:$E$3453,"=feb23")</f>
        <v>27.634210526315787</v>
      </c>
      <c r="DT5" s="8">
        <f>AVERAGEIFS('Daily closes'!$C$2:$C$3453,'Daily closes'!$E$2:$E$3453,"=mar23")</f>
        <v>28.319130434782604</v>
      </c>
      <c r="DU5" s="8">
        <f>AVERAGEIFS('Daily closes'!$C$2:$C$3453,'Daily closes'!$E$2:$E$3453,"=apr23")</f>
        <v>31.438421052631575</v>
      </c>
      <c r="DV5" s="8">
        <f>AVERAGEIFS('Daily closes'!$C$2:$C$3453,'Daily closes'!$E$2:$E$3453,"=may23")</f>
        <v>29.80545454545455</v>
      </c>
      <c r="DW5" s="8">
        <f>AVERAGEIFS('Daily closes'!$C$2:$C$3453,'Daily closes'!$E$2:$E$3453,"=jun23")</f>
        <v>33.02</v>
      </c>
      <c r="DX5" s="8">
        <f>AVERAGEIFS('Daily closes'!$C$2:$C$3453,'Daily closes'!$E$2:$E$3453,"=jul23")</f>
        <v>33.8475</v>
      </c>
      <c r="DY5" s="8">
        <f>AVERAGEIFS('Daily closes'!$C$2:$C$3453,'Daily closes'!$E$2:$E$3453,"=aug23")</f>
        <v>34.220000000000006</v>
      </c>
      <c r="DZ5" s="8">
        <f>AVERAGEIFS('Daily closes'!$C$2:$C$3453,'Daily closes'!$E$2:$E$3453,"=sep23")</f>
        <v>36.525499999999994</v>
      </c>
      <c r="EA5" s="8">
        <f>AVERAGEIFS('Daily closes'!$C$2:$C$3453,'Daily closes'!$E$2:$E$3453,"=oct23")</f>
        <v>35.532272727272726</v>
      </c>
      <c r="EB5" s="8">
        <f>AVERAGEIFS('Daily closes'!$C$2:$C$3453,'Daily closes'!$E$2:$E$3453,"=nov23")</f>
        <v>41.13333333333334</v>
      </c>
      <c r="EC5" s="8">
        <f>AVERAGEIFS('Daily closes'!$C$2:$C$3453,'Daily closes'!$E$2:$E$3453,"=dec23")</f>
        <v>45.6855</v>
      </c>
      <c r="ED5" s="8">
        <f>AVERAGEIFS('Daily closes'!$C$2:$C$3453,'Daily closes'!$E$2:$E$3453,"=jan24")</f>
        <v>46.885238095238094</v>
      </c>
      <c r="EE5" s="8">
        <f>AVERAGEIFS('Daily closes'!$C$2:$C$3453,'Daily closes'!$E$2:$E$3453,"=feb24")</f>
        <v>43.186</v>
      </c>
      <c r="EF5" s="8">
        <f>AVERAGEIFS('Daily closes'!$C$2:$C$3453,'Daily closes'!$E$2:$E$3453,"=mar24")</f>
        <v>43.484</v>
      </c>
      <c r="EG5" s="8">
        <f>AVERAGEIFS('Daily closes'!$C$2:$C$3453,'Daily closes'!$E$2:$E$3453,"=apr24")</f>
        <v>36.52545454545455</v>
      </c>
      <c r="EH5" s="8">
        <f>AVERAGEIFS('Daily closes'!$C$2:$C$3453,'Daily closes'!$E$2:$E$3453,"=may24")</f>
        <v>30.834090909090914</v>
      </c>
      <c r="EI5" s="8">
        <f>AVERAGEIFS('Daily closes'!$C$2:$C$3453,'Daily closes'!$E$2:$E$3453,"=jun24")</f>
        <v>30.65736842105263</v>
      </c>
      <c r="EJ5" s="8">
        <f>AVERAGEIFS('Daily closes'!$C$2:$C$3453,'Daily closes'!$E$2:$E$3453,"=jul24")</f>
        <v>32.721818181818186</v>
      </c>
      <c r="EK5" s="8">
        <f>AVERAGEIFS('Daily closes'!$C$2:$C$3453,'Daily closes'!$E$2:$E$3453,"=aug24")</f>
        <v>20.795909090909092</v>
      </c>
      <c r="EL5" s="8">
        <f>AVERAGEIFS('Daily closes'!$C$2:$C$3453,'Daily closes'!$E$2:$E$3453,"=sep24")</f>
        <v>21.043</v>
      </c>
      <c r="EM5" s="8">
        <f>AVERAGEIFS('Daily closes'!$C$2:$C$3453,'Daily closes'!$E$2:$E$3453,"=oct24")</f>
        <v>22.668260869565213</v>
      </c>
      <c r="EN5" s="8">
        <f>AVERAGEIFS('Daily closes'!$C$2:$C$3453,'Daily closes'!$E$2:$E$3453,"=nov24")</f>
        <v>24.431999999999995</v>
      </c>
      <c r="EO5" s="8">
        <f>AVERAGEIFS('Daily closes'!$C$2:$C$3453,'Daily closes'!$E$2:$E$3453,"=dec24")</f>
        <v>20.60238095238095</v>
      </c>
      <c r="EP5" s="8">
        <f>AVERAGEIFS('Daily closes'!$C$2:$C$3453,'Daily closes'!$E$2:$E$3453,"=jan25")</f>
        <v>20.214</v>
      </c>
      <c r="EQ5" s="8">
        <f>AVERAGEIFS('Daily closes'!$C$2:$C$3453,'Daily closes'!$E$2:$E$3453,"=feb25")</f>
        <v>22.601052631578945</v>
      </c>
      <c r="ER5" s="8">
        <f>AVERAGEIFS('Daily closes'!$C$2:$C$3453,'Daily closes'!$E$2:$E$3453,"=mar25")</f>
        <v>22.820952380952377</v>
      </c>
      <c r="ES5" s="8">
        <f>AVERAGEIFS('Daily closes'!$C$2:$C$3453,'Daily closes'!$E$2:$E$3453,"=apr25")</f>
        <v>20.23380952380952</v>
      </c>
      <c r="ET5" s="8">
        <f>AVERAGEIFS('Daily closes'!$C$2:$C$3453,'Daily closes'!$E$2:$E$3453,"=may25")</f>
        <v>20.841428571428576</v>
      </c>
      <c r="EU5" s="8">
        <f>AVERAGEIFS('Daily closes'!$C$2:$C$3453,'Daily closes'!$E$2:$E$3453,"=jun25")</f>
        <v>21.106</v>
      </c>
      <c r="EV5" s="8">
        <f>AVERAGEIFS('Daily closes'!$C$2:$C$3453,'Daily closes'!$E$2:$E$3453,"=jul25")</f>
        <v>22.402727272727276</v>
      </c>
      <c r="EW5" s="8">
        <f>AVERAGEIFS('Daily closes'!$C$2:$C$3453,'Daily closes'!$E$2:$E$3453,"=aug25")</f>
        <v>22.670000000000005</v>
      </c>
      <c r="EX5" s="8">
        <f>AVERAGEIFS('Daily closes'!$C$2:$C$3453,'Daily closes'!$E$2:$E$3453,"=sep25")</f>
        <v>27.69619047619047</v>
      </c>
      <c r="EY5" s="8">
        <f>AVERAGEIFS('Daily closes'!$C$2:$C$3453,'Daily closes'!$E$2:$E$3453,"=oct25")</f>
        <v>37.887826086956515</v>
      </c>
      <c r="EZ5" s="8">
        <f>AVERAGEIFS('Daily closes'!$C$2:$C$3453,'Daily closes'!$E$2:$E$3453,"=nov25")</f>
        <v>36.69421052631578</v>
      </c>
      <c r="FA5" s="8">
        <f>AVERAGEIFS('Daily closes'!$C$2:$C$3453,'Daily closes'!$E$2:$E$3453,"=dec25")</f>
        <v>38.54454545454545</v>
      </c>
      <c r="FB5" s="8">
        <f>AVERAGEIFS('Daily closes'!$C$2:$C$3453,'Daily closes'!$E$2:$E$3453,"=jan26")</f>
        <v>45.798</v>
      </c>
      <c r="FC5" s="8">
        <f>AVERAGEIFS('Daily closes'!$C$2:$C$3453,'Daily closes'!$E$2:$E$3453,"=feb26")</f>
        <v>46.97315789473685</v>
      </c>
      <c r="FD5" s="8">
        <f>AVERAGEIFS('Daily closes'!$C$2:$C$3453,'Daily closes'!$E$2:$E$3453,"=mar26")</f>
        <v>44.89136363636363</v>
      </c>
      <c r="FE5" s="8">
        <f>AVERAGEIFS('Daily closes'!$C$2:$C$3453,'Daily closes'!$E$2:$E$3453,"=apr26")</f>
        <v>67.6842857142857</v>
      </c>
      <c r="FF5" s="8">
        <f>AVERAGEIFS('Daily closes'!$C$2:$C$3453,'Daily closes'!$E$2:$E$3453,"=may26")</f>
        <v>115.16349999999997</v>
      </c>
      <c r="FG5" s="8">
        <f>AVERAGEIFS('Daily closes'!$C$2:$C$3453,'Daily closes'!$E$2:$E$3453,"=jun26")</f>
        <v>121.19476190476189</v>
      </c>
      <c r="FH5" s="8">
        <f>AVERAGEIFS('Daily closes'!$C$2:$C$3453,'Daily closes'!$E$2:$E$3453,"=jul26")</f>
        <v>102.6059090909091</v>
      </c>
      <c r="FI5" s="8">
        <f>AVERAGEIFS('Daily closes'!$C$2:$C$3453,'Daily closes'!$E$2:$E$3453,"=aug26")</f>
        <v>95.56428571428572</v>
      </c>
      <c r="FJ5" s="8">
        <f>AVERAGEIFS('Daily closes'!$C$2:$C$3453,'Daily closes'!$E$2:$E$3453,"=sep26")</f>
        <v>103.84249999999999</v>
      </c>
    </row>
    <row r="6">
      <c r="A6" s="0" t="inlineStr">
        <is>
          <t xml:space="preserve">Return, month over month</t>
        </is>
      </c>
      <c r="B6" s="12">
        <f>IFERROR(((B2/0)-1),"")</f>
      </c>
      <c r="C6" s="12">
        <f>IFERROR(((C2/B2)-1),"")</f>
        <v>-0.0076045627376425395</v>
      </c>
      <c r="D6" s="12">
        <f>IFERROR(((D2/C2)-1),"")</f>
        <v>0.04597701149425282</v>
      </c>
      <c r="E6" s="12">
        <f>IFERROR(((E2/D2)-1),"")</f>
        <v>0.09661172161172149</v>
      </c>
      <c r="F6" s="12">
        <f>IFERROR(((F2/E2)-1),"")</f>
        <v>0.013778705636743327</v>
      </c>
      <c r="G6" s="12">
        <f>IFERROR(((G2/F2)-1),"")</f>
        <v>-0.0020593080724876645</v>
      </c>
      <c r="H6" s="12">
        <f>IFERROR(((H2/G2)-1),"")</f>
        <v>-0.03673132480396202</v>
      </c>
      <c r="I6" s="12">
        <f>IFERROR(((I2/H2)-1),"")</f>
        <v>-0.05826906598114823</v>
      </c>
      <c r="J6" s="12">
        <f>IFERROR(((J2/I2)-1),"")</f>
        <v>0.04276615104640591</v>
      </c>
      <c r="K6" s="12">
        <f>IFERROR(((K2/J2)-1),"")</f>
        <v>0.06762652705061067</v>
      </c>
      <c r="L6" s="12">
        <f>IFERROR(((L2/K2)-1),"")</f>
        <v>-0.025745811197384505</v>
      </c>
      <c r="M6" s="12">
        <f>IFERROR(((M2/L2)-1),"")</f>
        <v>0.0889261744966443</v>
      </c>
      <c r="N6" s="12">
        <f>IFERROR(((N2/M2)-1),"")</f>
        <v>-0.054699537750385274</v>
      </c>
      <c r="O6" s="12">
        <f>IFERROR(((O2/N2)-1),"")</f>
        <v>0.00896495517522422</v>
      </c>
      <c r="P6" s="12">
        <f>IFERROR(((P2/O2)-1),"")</f>
        <v>0.042407108239095104</v>
      </c>
      <c r="Q6" s="12">
        <f>IFERROR(((Q2/P2)-1),"")</f>
        <v>0.034095311894614566</v>
      </c>
      <c r="R6" s="12">
        <f>IFERROR(((R2/Q2)-1),"")</f>
        <v>0.023604346197077408</v>
      </c>
      <c r="S6" s="12">
        <f>IFERROR(((S2/R2)-1),"")</f>
        <v>0.13103953147877</v>
      </c>
      <c r="T6" s="12">
        <f>IFERROR(((T2/S2)-1),"")</f>
        <v>0.09676375404530746</v>
      </c>
      <c r="U6" s="12">
        <f>IFERROR(((U2/T2)-1),"")</f>
        <v>0.030392446149306585</v>
      </c>
      <c r="V6" s="12">
        <f>IFERROR(((V2/U2)-1),"")</f>
        <v>-0.00286368843069873</v>
      </c>
      <c r="W6" s="12">
        <f>IFERROR(((W2/V2)-1),"")</f>
        <v>-0.023262492820218306</v>
      </c>
      <c r="X6" s="12">
        <f>IFERROR(((X2/W2)-1),"")</f>
        <v>0.09526609820640997</v>
      </c>
      <c r="Y6" s="12">
        <f>IFERROR(((Y2/X2)-1),"")</f>
        <v>-0.025771812080536916</v>
      </c>
      <c r="Z6" s="12">
        <f>IFERROR(((Z2/Y2)-1),"")</f>
        <v>-0.08955635161201436</v>
      </c>
      <c r="AA6" s="12">
        <f>IFERROR(((AA2/Z2)-1),"")</f>
        <v>0.006355932203389925</v>
      </c>
      <c r="AB6" s="12">
        <f>IFERROR(((AB2/AA2)-1),"")</f>
        <v>-0.05954887218045113</v>
      </c>
      <c r="AC6" s="12">
        <f>IFERROR(((AC2/AB2)-1),"")</f>
        <v>0.04093380236648536</v>
      </c>
      <c r="AD6" s="12">
        <f>IFERROR(((AD2/AC2)-1),"")</f>
        <v>0.05867895545314905</v>
      </c>
      <c r="AE6" s="12">
        <f>IFERROR(((AE2/AD2)-1),"")</f>
        <v>-0.11723737666860123</v>
      </c>
      <c r="AF6" s="12">
        <f>IFERROR(((AF2/AE2)-1),"")</f>
        <v>-0.0483234714003945</v>
      </c>
      <c r="AG6" s="12">
        <f>IFERROR(((AG2/AF2)-1),"")</f>
        <v>-0.014162348877374775</v>
      </c>
      <c r="AH6" s="12">
        <f>IFERROR(((AH2/AG2)-1),"")</f>
        <v>0.05606166783461819</v>
      </c>
      <c r="AI6" s="12">
        <f>IFERROR(((AI2/AH2)-1),"")</f>
        <v>0.12342402123424012</v>
      </c>
      <c r="AJ6" s="12">
        <f>IFERROR(((AJ2/AI2)-1),"")</f>
        <v>0.026875369167159047</v>
      </c>
      <c r="AK6" s="12">
        <f>IFERROR(((AK2/AJ2)-1),"")</f>
        <v>-0.009203336209375856</v>
      </c>
      <c r="AL6" s="12">
        <f>IFERROR(((AL2/AK2)-1),"")</f>
        <v>-0.09956458635703924</v>
      </c>
      <c r="AM6" s="12">
        <f>IFERROR(((AM2/AL2)-1),"")</f>
        <v>-0.046099290780141855</v>
      </c>
      <c r="AN6" s="12">
        <f>IFERROR(((AN2/AM2)-1),"")</f>
        <v>0.09327475498479232</v>
      </c>
      <c r="AO6" s="12">
        <f>IFERROR(((AO2/AN2)-1),"")</f>
        <v>-0.06398763523956719</v>
      </c>
      <c r="AP6" s="12">
        <f>IFERROR(((AP2/AO2)-1),"")</f>
        <v>0.04326287978863941</v>
      </c>
      <c r="AQ6" s="12">
        <f>IFERROR(((AQ2/AP2)-1),"")</f>
        <v>0.03830326052548272</v>
      </c>
      <c r="AR6" s="12">
        <f>IFERROR(((AR2/AQ2)-1),"")</f>
        <v>0.06280487804878065</v>
      </c>
      <c r="AS6" s="12">
        <f>IFERROR(((AS2/AR2)-1),"")</f>
        <v>0.029546758462421163</v>
      </c>
      <c r="AT6" s="12">
        <f>IFERROR(((AT2/AS2)-1),"")</f>
        <v>0.05182502089718577</v>
      </c>
      <c r="AU6" s="12">
        <f>IFERROR(((AU2/AT2)-1),"")</f>
        <v>-0.0762913907284769</v>
      </c>
      <c r="AV6" s="12">
        <f>IFERROR(((AV2/AU2)-1),"")</f>
        <v>-0.004875250932033115</v>
      </c>
      <c r="AW6" s="12">
        <f>IFERROR(((AW2/AV2)-1),"")</f>
        <v>0.04524495677233431</v>
      </c>
      <c r="AX6" s="12">
        <f>IFERROR(((AX2/AW2)-1),"")</f>
        <v>0.015164047422111748</v>
      </c>
      <c r="AY6" s="12">
        <f>IFERROR(((AY2/AX2)-1),"")</f>
        <v>-0.016838674633351425</v>
      </c>
      <c r="AZ6" s="12">
        <f>IFERROR(((AZ2/AY2)-1),"")</f>
        <v>-0.0035911602209945936</v>
      </c>
      <c r="BA6" s="12">
        <f>IFERROR(((BA2/AZ2)-1),"")</f>
        <v>0.0022179096201828674</v>
      </c>
      <c r="BB6" s="12">
        <f>IFERROR(((BB2/BA2)-1),"")</f>
        <v>-0.0011065006915629283</v>
      </c>
      <c r="BC6" s="12">
        <f>IFERROR(((BC2/BB2)-1),"")</f>
        <v>-0.06563278870119071</v>
      </c>
      <c r="BD6" s="12">
        <f>IFERROR(((BD2/BC2)-1),"")</f>
        <v>0.05127445168938927</v>
      </c>
      <c r="BE6" s="12">
        <f>IFERROR(((BE2/BD2)-1),"")</f>
        <v>-0.01127713560755561</v>
      </c>
      <c r="BF6" s="12">
        <f>IFERROR(((BF2/BE2)-1),"")</f>
        <v>0.0858283433133733</v>
      </c>
      <c r="BG6" s="12">
        <f>IFERROR(((BG2/BF2)-1),"")</f>
        <v>0.19459033613445387</v>
      </c>
      <c r="BH6" s="12">
        <f>IFERROR(((BH2/BG2)-1),"")</f>
        <v>-0.014288854693339181</v>
      </c>
      <c r="BI6" s="12">
        <f>IFERROR(((BI2/BH2)-1),"")</f>
        <v>0.02943800178412115</v>
      </c>
      <c r="BJ6" s="12">
        <f>IFERROR(((BJ2/BI2)-1),"")</f>
        <v>0.042894280762565185</v>
      </c>
      <c r="BK6" s="12">
        <f>IFERROR(((BK2/BJ2)-1),"")</f>
        <v>0.023888658080598146</v>
      </c>
      <c r="BL6" s="12">
        <f>IFERROR(((BL2/BK2)-1),"")</f>
        <v>0.05660377358490565</v>
      </c>
      <c r="BM6" s="12">
        <f>IFERROR(((BM2/BL2)-1),"")</f>
        <v>-0.008832565284178195</v>
      </c>
      <c r="BN6" s="12">
        <f>IFERROR(((BN2/BM2)-1),"")</f>
        <v>0.0693529639674546</v>
      </c>
      <c r="BO6" s="12">
        <f>IFERROR(((BO2/BN2)-1),"")</f>
        <v>-0.09945652173913044</v>
      </c>
      <c r="BP6" s="12">
        <f>IFERROR(((BP2/BO2)-1),"")</f>
        <v>-0.03238784952725804</v>
      </c>
      <c r="BQ6" s="12">
        <f>IFERROR(((BQ2/BP2)-1),"")</f>
        <v>0.006860706860706722</v>
      </c>
      <c r="BR6" s="12">
        <f>IFERROR(((BR2/BQ2)-1),"")</f>
        <v>-0.02353912863927321</v>
      </c>
      <c r="BS6" s="12">
        <f>IFERROR(((BS2/BR2)-1),"")</f>
        <v>-0.0086699090716853</v>
      </c>
      <c r="BT6" s="12">
        <f>IFERROR(((BT2/BS2)-1),"")</f>
        <v>0.05183447098976113</v>
      </c>
      <c r="BU6" s="12">
        <f>IFERROR(((BU2/BT2)-1),"")</f>
        <v>-0.04826607179071185</v>
      </c>
      <c r="BV6" s="12">
        <f>IFERROR(((BV2/BU2)-1),"")</f>
        <v>0.004048582995951344</v>
      </c>
      <c r="BW6" s="12">
        <f>IFERROR(((BW2/BV2)-1),"")</f>
        <v>0.12393887945670645</v>
      </c>
      <c r="BX6" s="12">
        <f>IFERROR(((BX2/BW2)-1),"")</f>
        <v>0.013972809667673669</v>
      </c>
      <c r="BY6" s="12">
        <f>IFERROR(((BY2/BX2)-1),"")</f>
        <v>-0.0495344506517692</v>
      </c>
      <c r="BZ6" s="12">
        <f>IFERROR(((BZ2/BY2)-1),"")</f>
        <v>-0.13714733542319746</v>
      </c>
      <c r="CA6" s="12">
        <f>IFERROR(((CA2/BZ2)-1),"")</f>
        <v>0.08696639418710261</v>
      </c>
      <c r="CB6" s="12">
        <f>IFERROR(((CB2/CA2)-1),"")</f>
        <v>0.05598495926467506</v>
      </c>
      <c r="CC6" s="12">
        <f>IFERROR(((CC2/CB2)-1),"")</f>
        <v>-0.062116716122650906</v>
      </c>
      <c r="CD6" s="12">
        <f>IFERROR(((CD2/CC2)-1),"")</f>
        <v>0.0869014975743514</v>
      </c>
      <c r="CE6" s="12">
        <f>IFERROR(((CE2/CD2)-1),"")</f>
        <v>0.09703085581214821</v>
      </c>
      <c r="CF6" s="12">
        <f>IFERROR(((CF2/CE2)-1),"")</f>
        <v>0.02688837785246756</v>
      </c>
      <c r="CG6" s="12">
        <f>IFERROR(((CG2/CF2)-1),"")</f>
        <v>0.03100775193798455</v>
      </c>
      <c r="CH6" s="12">
        <f>IFERROR(((CH2/CG2)-1),"")</f>
        <v>0.06817042606516277</v>
      </c>
      <c r="CI6" s="12">
        <f>IFERROR(((CI2/CH2)-1),"")</f>
        <v>-0.13155013295792273</v>
      </c>
      <c r="CJ6" s="12">
        <f>IFERROR(((CJ2/CI2)-1),"")</f>
        <v>-0.025216138328530313</v>
      </c>
      <c r="CK6" s="12">
        <f>IFERROR(((CK2/CJ2)-1),"")</f>
        <v>0.10827790096082768</v>
      </c>
      <c r="CL6" s="12">
        <f>IFERROR(((CL2/CK2)-1),"")</f>
        <v>0.04918306102034009</v>
      </c>
      <c r="CM6" s="12">
        <f>IFERROR(((CM2/CL2)-1),"")</f>
        <v>-0.049261083743842415</v>
      </c>
      <c r="CN6" s="12">
        <f>IFERROR(((CN2/CM2)-1),"")</f>
        <v>-0.20223967909075713</v>
      </c>
      <c r="CO6" s="12">
        <f>IFERROR(((CO2/CN2)-1),"")</f>
        <v>0.06746281164885826</v>
      </c>
      <c r="CP6" s="12">
        <f>IFERROR(((CP2/CO2)-1),"")</f>
        <v>0.01629048086359175</v>
      </c>
      <c r="CQ6" s="12">
        <f>IFERROR(((CQ2/CP2)-1),"")</f>
        <v>-0.14484356894553885</v>
      </c>
      <c r="CR6" s="12">
        <f>IFERROR(((CR2/CQ2)-1),"")</f>
        <v>0.09191508581752483</v>
      </c>
      <c r="CS6" s="12">
        <f>IFERROR(((CS2/CR2)-1),"")</f>
        <v>0.030403309203722806</v>
      </c>
      <c r="CT6" s="12">
        <f>IFERROR(((CT2/CS2)-1),"")</f>
        <v>0.1142111601766358</v>
      </c>
      <c r="CU6" s="12">
        <f>IFERROR(((CU2/CT2)-1),"")</f>
        <v>0.09493784903620983</v>
      </c>
      <c r="CV6" s="12">
        <f>IFERROR(((CV2/CU2)-1),"")</f>
        <v>0.05297795327410326</v>
      </c>
      <c r="CW6" s="12">
        <f>IFERROR(((CW2/CV2)-1),"")</f>
        <v>-0.10109374999999998</v>
      </c>
      <c r="CX6" s="12">
        <f>IFERROR(((CX2/CW2)-1),"")</f>
        <v>-0.00712671649574137</v>
      </c>
      <c r="CY6" s="12">
        <f>IFERROR(((CY2/CX2)-1),"")</f>
        <v>-0.017156862745097978</v>
      </c>
      <c r="CZ6" s="12">
        <f>IFERROR(((CZ2/CY2)-1),"")</f>
        <v>-0.04310651941574639</v>
      </c>
      <c r="DA6" s="12">
        <f>IFERROR(((DA2/CZ2)-1),"")</f>
        <v>0.006329113924050667</v>
      </c>
      <c r="DB6" s="12">
        <f>IFERROR(((DB2/DA2)-1),"")</f>
        <v>-0.014428412874583851</v>
      </c>
      <c r="DC6" s="12">
        <f>IFERROR(((DC2/DB2)-1),"")</f>
        <v>-0.08033033033033032</v>
      </c>
      <c r="DD6" s="12">
        <f>IFERROR(((DD2/DC2)-1),"")</f>
        <v>0.004081632653061273</v>
      </c>
      <c r="DE6" s="12">
        <f>IFERROR(((DE2/DD2)-1),"")</f>
        <v>0.04674796747967469</v>
      </c>
      <c r="DF6" s="12">
        <f>IFERROR(((DF2/DE2)-1),"")</f>
        <v>-0.052038834951456336</v>
      </c>
      <c r="DG6" s="12">
        <f>IFERROR(((DG2/DF2)-1),"")</f>
        <v>-0.022941417451863955</v>
      </c>
      <c r="DH6" s="12">
        <f>IFERROR(((DH2/DG2)-1),"")</f>
        <v>0.03899371069182389</v>
      </c>
      <c r="DI6" s="12">
        <f>IFERROR(((DI2/DH2)-1),"")</f>
        <v>-0.1204600484261501</v>
      </c>
      <c r="DJ6" s="12">
        <f>IFERROR(((DJ2/DI2)-1),"")</f>
        <v>0.01904106446432663</v>
      </c>
      <c r="DK6" s="12">
        <f>IFERROR(((DK2/DJ2)-1),"")</f>
        <v>-0.15781179648806853</v>
      </c>
      <c r="DL6" s="12">
        <f>IFERROR(((DL2/DK2)-1),"")</f>
        <v>-0.029403902699812745</v>
      </c>
      <c r="DM6" s="12">
        <f>IFERROR(((DM2/DL2)-1),"")</f>
        <v>-0.12090333241531259</v>
      </c>
      <c r="DN6" s="12">
        <f>IFERROR(((DN2/DM2)-1),"")</f>
        <v>-0.19266917293233088</v>
      </c>
      <c r="DO6" s="12">
        <f>IFERROR(((DO2/DN2)-1),"")</f>
        <v>0.10322079937912298</v>
      </c>
      <c r="DP6" s="12">
        <f>IFERROR(((DP2/DO2)-1),"")</f>
        <v>0.057685543440028075</v>
      </c>
      <c r="DQ6" s="12">
        <f>IFERROR(((DQ2/DP2)-1),"")</f>
        <v>-0.12105088127702035</v>
      </c>
      <c r="DR6" s="12">
        <f>IFERROR(((DR2/DQ2)-1),"")</f>
        <v>0.06923950056753703</v>
      </c>
      <c r="DS6" s="12">
        <f>IFERROR(((DS2/DR2)-1),"")</f>
        <v>-0.11783439490445868</v>
      </c>
      <c r="DT6" s="12">
        <f>IFERROR(((DT2/DS2)-1),"")</f>
        <v>0.3104693140794226</v>
      </c>
      <c r="DU6" s="12">
        <f>IFERROR(((DU2/DT2)-1),"")</f>
        <v>-0.049280685644322086</v>
      </c>
      <c r="DV6" s="12">
        <f>IFERROR(((DV2/DU2)-1),"")</f>
        <v>0.012234385061171915</v>
      </c>
      <c r="DW6" s="12">
        <f>IFERROR(((DW2/DV2)-1),"")</f>
        <v>0.0636132315521627</v>
      </c>
      <c r="DX6" s="12">
        <f>IFERROR(((DX2/DW2)-1),"")</f>
        <v>0.06967703349282317</v>
      </c>
      <c r="DY6" s="12">
        <f>IFERROR(((DY2/DX2)-1),"")</f>
        <v>-0.017612524461839585</v>
      </c>
      <c r="DZ6" s="12">
        <f>IFERROR(((DZ2/DY2)-1),"")</f>
        <v>0.011667615253272423</v>
      </c>
      <c r="EA6" s="12">
        <f>IFERROR(((EA2/DZ2)-1),"")</f>
        <v>0.026722925457102864</v>
      </c>
      <c r="EB6" s="12">
        <f>IFERROR(((EB2/EA2)-1),"")</f>
        <v>0.22465753424657553</v>
      </c>
      <c r="EC6" s="12">
        <f>IFERROR(((EC2/EB2)-1),"")</f>
        <v>0.12416107382550323</v>
      </c>
      <c r="ED6" s="12">
        <f>IFERROR(((ED2/EC2)-1),"")</f>
        <v>-0.14268656716417916</v>
      </c>
      <c r="EE6" s="12">
        <f>IFERROR(((EE2/ED2)-1),"")</f>
        <v>-0.0006963788300835549</v>
      </c>
      <c r="EF6" s="12">
        <f>IFERROR(((EF2/EE2)-1),"")</f>
        <v>0.026016260162601723</v>
      </c>
      <c r="EG6" s="12">
        <f>IFERROR(((EG2/EF2)-1),"")</f>
        <v>-0.31016527054561926</v>
      </c>
      <c r="EH6" s="12">
        <f>IFERROR(((EH2/EG2)-1),"")</f>
        <v>0.01247128322940605</v>
      </c>
      <c r="EI6" s="12">
        <f>IFERROR(((EI2/EH2)-1),"")</f>
        <v>0.0038897893030793718</v>
      </c>
      <c r="EJ6" s="12">
        <f>IFERROR(((EJ2/EI2)-1),"")</f>
        <v>-0.007426541814659404</v>
      </c>
      <c r="EK6" s="12">
        <f>IFERROR(((EK2/EJ2)-1),"")</f>
        <v>-0.28301886792452824</v>
      </c>
      <c r="EL6" s="12">
        <f>IFERROR(((EL2/EK2)-1),"")</f>
        <v>0.06442831215970979</v>
      </c>
      <c r="EM6" s="12">
        <f>IFERROR(((EM2/EL2)-1),"")</f>
        <v>-0.08269394714407508</v>
      </c>
      <c r="EN6" s="12">
        <f>IFERROR(((EN2/EM2)-1),"")</f>
        <v>0.11756505576208176</v>
      </c>
      <c r="EO6" s="12">
        <f>IFERROR(((EO2/EN2)-1),"")</f>
        <v>-0.16632016632016633</v>
      </c>
      <c r="EP6" s="12">
        <f>IFERROR(((EP2/EO2)-1),"")</f>
        <v>-0.030922693266832946</v>
      </c>
      <c r="EQ6" s="12">
        <f>IFERROR(((EQ2/EP2)-1),"")</f>
        <v>0.22130725681935148</v>
      </c>
      <c r="ER6" s="12">
        <f>IFERROR(((ER2/EQ2)-1),"")</f>
        <v>-0.04298356510745893</v>
      </c>
      <c r="ES6" s="12">
        <f>IFERROR(((ES2/ER2)-1),"")</f>
        <v>-0.11492734478203437</v>
      </c>
      <c r="ET6" s="12">
        <f>IFERROR(((ET2/ES2)-1),"")</f>
        <v>-0.027363184079602032</v>
      </c>
      <c r="EU6" s="12">
        <f>IFERROR(((EU2/ET2)-1),"")</f>
        <v>0.1457800511508951</v>
      </c>
      <c r="EV6" s="12">
        <f>IFERROR(((EV2/EU2)-1),"")</f>
        <v>-0.11607142857142849</v>
      </c>
      <c r="EW6" s="12">
        <f>IFERROR(((EW2/EV2)-1),"")</f>
        <v>0.2297979797979799</v>
      </c>
      <c r="EX6" s="12">
        <f>IFERROR(((EX2/EW2)-1),"")</f>
        <v>0.3778234086242298</v>
      </c>
      <c r="EY6" s="12">
        <f>IFERROR(((EY2/EX2)-1),"")</f>
        <v>0.19195230998509705</v>
      </c>
      <c r="EZ6" s="12">
        <f>IFERROR(((EZ2/EY2)-1),"")</f>
        <v>0.014253563390847823</v>
      </c>
      <c r="FA6" s="12">
        <f>IFERROR(((FA2/EZ2)-1),"")</f>
        <v>-0.09023668639053262</v>
      </c>
      <c r="FB6" s="12">
        <f>IFERROR(((FB2/FA2)-1),"")</f>
        <v>0.2593495934959349</v>
      </c>
      <c r="FC6" s="12">
        <f>IFERROR(((FC2/FB2)-1),"")</f>
        <v>-0.018506563374219964</v>
      </c>
      <c r="FD6" s="12">
        <f>IFERROR(((FD2/FC2)-1),"")</f>
        <v>-0.03244902433676822</v>
      </c>
      <c r="FE6" s="12">
        <f>IFERROR(((FE2/FD2)-1),"")</f>
        <v>1.1409472014502606</v>
      </c>
      <c r="FF6" s="12">
        <f>IFERROR(((FF2/FE2)-1),"")</f>
        <v>0.21380186282811176</v>
      </c>
      <c r="FG6" s="12">
        <f>IFERROR(((FG2/FF2)-1),"")</f>
        <v>0.2175619114056504</v>
      </c>
      <c r="FH6" s="12">
        <f>IFERROR(((FH2/FG2)-1),"")</f>
        <v>-0.3540070185490224</v>
      </c>
      <c r="FI6" s="12">
        <f>IFERROR(((FI2/FH2)-1),"")</f>
        <v>-0.007649667405764893</v>
      </c>
      <c r="FJ6" s="12">
        <f>IFERROR(((FJ2/FI2)-1),"")</f>
        <v>0.36967936543402957</v>
      </c>
    </row>
    <row r="7">
      <c r="A7" s="0" t="inlineStr">
        <is>
          <t xml:space="preserve">Return since January 2013</t>
        </is>
      </c>
      <c r="B7" s="12">
        <f>((B2/B2)-1)</f>
        <v>0</v>
      </c>
      <c r="C7" s="12">
        <f>((C2/B2)-1)</f>
        <v>-0.0076045627376425395</v>
      </c>
      <c r="D7" s="12">
        <f>((D2/B2)-1)</f>
        <v>0.03802281368821303</v>
      </c>
      <c r="E7" s="12">
        <f>((E2/B2)-1)</f>
        <v>0.13830798479087458</v>
      </c>
      <c r="F7" s="12">
        <f>((F2/B2)-1)</f>
        <v>0.1539923954372624</v>
      </c>
      <c r="G7" s="12">
        <f>((G2/B2)-1)</f>
        <v>0.15161596958174917</v>
      </c>
      <c r="H7" s="12">
        <f>((H2/B2)-1)</f>
        <v>0.10931558935361219</v>
      </c>
      <c r="I7" s="12">
        <f>((I2/B2)-1)</f>
        <v>0.04467680608365021</v>
      </c>
      <c r="J7" s="12">
        <f>((J2/B2)-1)</f>
        <v>0.08935361216730042</v>
      </c>
      <c r="K7" s="12">
        <f>((K2/B2)-1)</f>
        <v>0.16302281368821303</v>
      </c>
      <c r="L7" s="12">
        <f>((L2/B2)-1)</f>
        <v>0.13307984790874539</v>
      </c>
      <c r="M7" s="12">
        <f>((M2/B2)-1)</f>
        <v>0.23384030418250967</v>
      </c>
      <c r="N7" s="12">
        <f>((N2/B2)-1)</f>
        <v>0.1663498098859315</v>
      </c>
      <c r="O7" s="12">
        <f>((O2/B2)-1)</f>
        <v>0.17680608365019013</v>
      </c>
      <c r="P7" s="12">
        <f>((P2/B2)-1)</f>
        <v>0.22671102661596954</v>
      </c>
      <c r="Q7" s="12">
        <f>((Q2/B2)-1)</f>
        <v>0.268536121673004</v>
      </c>
      <c r="R7" s="12">
        <f>((R2/B2)-1)</f>
        <v>0.29847908745247165</v>
      </c>
      <c r="S7" s="12">
        <f>((S2/B2)-1)</f>
        <v>0.46863117870722437</v>
      </c>
      <c r="T7" s="12">
        <f>((T2/B2)-1)</f>
        <v>0.6107414448669202</v>
      </c>
      <c r="U7" s="12">
        <f>((U2/B2)-1)</f>
        <v>0.6596958174904946</v>
      </c>
      <c r="V7" s="12">
        <f>((V2/B2)-1)</f>
        <v>0.6549429657794679</v>
      </c>
      <c r="W7" s="12">
        <f>((W2/B2)-1)</f>
        <v>0.6164448669201521</v>
      </c>
      <c r="X7" s="12">
        <f>((X2/B2)-1)</f>
        <v>0.7704372623574145</v>
      </c>
      <c r="Y7" s="12">
        <f>((Y2/B2)-1)</f>
        <v>0.724809885931559</v>
      </c>
      <c r="Z7" s="12">
        <f>((Z2/B2)-1)</f>
        <v>0.5703422053231939</v>
      </c>
      <c r="AA7" s="12">
        <f>((AA2/B2)-1)</f>
        <v>0.5803231939163498</v>
      </c>
      <c r="AB7" s="12">
        <f>((AB2/B2)-1)</f>
        <v>0.4862167300380229</v>
      </c>
      <c r="AC7" s="12">
        <f>((AC2/B2)-1)</f>
        <v>0.5470532319391634</v>
      </c>
      <c r="AD7" s="12">
        <f>((AD2/B2)-1)</f>
        <v>0.6378326996197721</v>
      </c>
      <c r="AE7" s="12">
        <f>((AE2/B2)-1)</f>
        <v>0.44581749049429664</v>
      </c>
      <c r="AF7" s="12">
        <f>((AF2/B2)-1)</f>
        <v>0.37595057034220525</v>
      </c>
      <c r="AG7" s="12">
        <f>((AG2/B2)-1)</f>
        <v>0.3564638783269962</v>
      </c>
      <c r="AH7" s="12">
        <f>((AH2/B2)-1)</f>
        <v>0.43250950570342206</v>
      </c>
      <c r="AI7" s="12">
        <f>((AI2/B2)-1)</f>
        <v>0.6093155893536122</v>
      </c>
      <c r="AJ7" s="12">
        <f>((AJ2/B2)-1)</f>
        <v>0.6525665399239546</v>
      </c>
      <c r="AK7" s="12">
        <f>((AK2/B2)-1)</f>
        <v>0.6373574144486693</v>
      </c>
      <c r="AL7" s="12">
        <f>((AL2/B2)-1)</f>
        <v>0.4743346007604563</v>
      </c>
      <c r="AM7" s="12">
        <f>((AM2/B2)-1)</f>
        <v>0.40636882129277563</v>
      </c>
      <c r="AN7" s="12">
        <f>((AN2/B2)-1)</f>
        <v>0.5375475285171103</v>
      </c>
      <c r="AO7" s="12">
        <f>((AO2/B2)-1)</f>
        <v>0.43916349809885946</v>
      </c>
      <c r="AP7" s="12">
        <f>((AP2/B2)-1)</f>
        <v>0.501425855513308</v>
      </c>
      <c r="AQ7" s="12">
        <f>((AQ2/B2)-1)</f>
        <v>0.55893536121673</v>
      </c>
      <c r="AR7" s="12">
        <f>((AR2/B2)-1)</f>
        <v>0.6568441064638784</v>
      </c>
      <c r="AS7" s="12">
        <f>((AS2/B2)-1)</f>
        <v>0.7057984790874525</v>
      </c>
      <c r="AT7" s="12">
        <f>((AT2/B2)-1)</f>
        <v>0.7942015209125477</v>
      </c>
      <c r="AU7" s="12">
        <f>((AU2/B2)-1)</f>
        <v>0.6573193916349809</v>
      </c>
      <c r="AV7" s="12">
        <f>((AV2/B2)-1)</f>
        <v>0.6492395437262359</v>
      </c>
      <c r="AW7" s="12">
        <f>((AW2/B2)-1)</f>
        <v>0.7238593155893538</v>
      </c>
      <c r="AX7" s="12">
        <f>((AX2/B2)-1)</f>
        <v>0.75</v>
      </c>
      <c r="AY7" s="12">
        <f>((AY2/B2)-1)</f>
        <v>0.7205323193916351</v>
      </c>
      <c r="AZ7" s="12">
        <f>((AZ2/B2)-1)</f>
        <v>0.7143536121673004</v>
      </c>
      <c r="BA7" s="12">
        <f>((BA2/B2)-1)</f>
        <v>0.7181558935361216</v>
      </c>
      <c r="BB7" s="12">
        <f>((BB2/B2)-1)</f>
        <v>0.7162547528517111</v>
      </c>
      <c r="BC7" s="12">
        <f>((BC2/B2)-1)</f>
        <v>0.6036121673003805</v>
      </c>
      <c r="BD7" s="12">
        <f>((BD2/B2)-1)</f>
        <v>0.6858365019011408</v>
      </c>
      <c r="BE7" s="12">
        <f>((BE2/B2)-1)</f>
        <v>0.6668250950570342</v>
      </c>
      <c r="BF7" s="12">
        <f>((BF2/B2)-1)</f>
        <v>0.8098859315589353</v>
      </c>
      <c r="BG7" s="12">
        <f>((BG2/B2)-1)</f>
        <v>1.162072243346008</v>
      </c>
      <c r="BH7" s="12">
        <f>((BH2/B2)-1)</f>
        <v>1.131178707224335</v>
      </c>
      <c r="BI7" s="12">
        <f>((BI2/B2)-1)</f>
        <v>1.1939163498098857</v>
      </c>
      <c r="BJ7" s="12">
        <f>((BJ2/B2)-1)</f>
        <v>1.288022813688213</v>
      </c>
      <c r="BK7" s="12">
        <f>((BK2/B2)-1)</f>
        <v>1.342680608365019</v>
      </c>
      <c r="BL7" s="12">
        <f>((BL2/B2)-1)</f>
        <v>1.4752851711026618</v>
      </c>
      <c r="BM7" s="12">
        <f>((BM2/B2)-1)</f>
        <v>1.453422053231939</v>
      </c>
      <c r="BN7" s="12">
        <f>((BN2/B2)-1)</f>
        <v>1.6235741444866925</v>
      </c>
      <c r="BO7" s="12">
        <f>((BO2/B2)-1)</f>
        <v>1.362642585551331</v>
      </c>
      <c r="BP7" s="12">
        <f>((BP2/B2)-1)</f>
        <v>1.2861216730038025</v>
      </c>
      <c r="BQ7" s="12">
        <f>((BQ2/B2)-1)</f>
        <v>1.3018060836501903</v>
      </c>
      <c r="BR7" s="12">
        <f>((BR2/B2)-1)</f>
        <v>1.2476235741444865</v>
      </c>
      <c r="BS7" s="12">
        <f>((BS2/B2)-1)</f>
        <v>1.2281368821292777</v>
      </c>
      <c r="BT7" s="12">
        <f>((BT2/B2)-1)</f>
        <v>1.3436311787072244</v>
      </c>
      <c r="BU7" s="12">
        <f>((BU2/B2)-1)</f>
        <v>1.2305133079847907</v>
      </c>
      <c r="BV7" s="12">
        <f>((BV2/B2)-1)</f>
        <v>1.2395437262357416</v>
      </c>
      <c r="BW7" s="12">
        <f>((BW2/B2)-1)</f>
        <v>1.5171102661596958</v>
      </c>
      <c r="BX7" s="12">
        <f>((BX2/B2)-1)</f>
        <v>1.5522813688212929</v>
      </c>
      <c r="BY7" s="12">
        <f>((BY2/B2)-1)</f>
        <v>1.4258555133079849</v>
      </c>
      <c r="BZ7" s="12">
        <f>((BZ2/B2)-1)</f>
        <v>1.0931558935361219</v>
      </c>
      <c r="CA7" s="12">
        <f>((CA2/B2)-1)</f>
        <v>1.2751901140684412</v>
      </c>
      <c r="CB7" s="12">
        <f>((CB2/B2)-1)</f>
        <v>1.4025665399239542</v>
      </c>
      <c r="CC7" s="12">
        <f>((CC2/B2)-1)</f>
        <v>1.2533269961977185</v>
      </c>
      <c r="CD7" s="12">
        <f>((CD2/B2)-1)</f>
        <v>1.4491444866920156</v>
      </c>
      <c r="CE7" s="12">
        <f>((CE2/B2)-1)</f>
        <v>1.6867870722433462</v>
      </c>
      <c r="CF7" s="12">
        <f>((CF2/B2)-1)</f>
        <v>1.7590304182509504</v>
      </c>
      <c r="CG7" s="12">
        <f>((CG2/B2)-1)</f>
        <v>1.8445817490494298</v>
      </c>
      <c r="CH7" s="12">
        <f>((CH2/B2)-1)</f>
        <v>2.0384980988593155</v>
      </c>
      <c r="CI7" s="12">
        <f>((CI2/B2)-1)</f>
        <v>1.6387832699619773</v>
      </c>
      <c r="CJ7" s="12">
        <f>((CJ2/B2)-1)</f>
        <v>1.5722433460076046</v>
      </c>
      <c r="CK7" s="12">
        <f>((CK2/B2)-1)</f>
        <v>1.8507604562737643</v>
      </c>
      <c r="CL7" s="12">
        <f>((CL2/B2)-1)</f>
        <v>1.9909695817490496</v>
      </c>
      <c r="CM7" s="12">
        <f>((CM2/B2)-1)</f>
        <v>1.8436311787072244</v>
      </c>
      <c r="CN7" s="12">
        <f>((CN2/B2)-1)</f>
        <v>1.2685361216730038</v>
      </c>
      <c r="CO7" s="12">
        <f>((CO2/B2)-1)</f>
        <v>1.421577946768061</v>
      </c>
      <c r="CP7" s="12">
        <f>((CP2/B2)-1)</f>
        <v>1.461026615969582</v>
      </c>
      <c r="CQ7" s="12">
        <f>((CQ2/B2)-1)</f>
        <v>1.1045627376425857</v>
      </c>
      <c r="CR7" s="12">
        <f>((CR2/B2)-1)</f>
        <v>1.298003802281369</v>
      </c>
      <c r="CS7" s="12">
        <f>((CS2/B2)-1)</f>
        <v>1.36787072243346</v>
      </c>
      <c r="CT7" s="12">
        <f>((CT2/B2)-1)</f>
        <v>1.6383079847908744</v>
      </c>
      <c r="CU7" s="12">
        <f>((CU2/B2)-1)</f>
        <v>1.8887832699619773</v>
      </c>
      <c r="CV7" s="12">
        <f>((CV2/B2)-1)</f>
        <v>2.0418250950570345</v>
      </c>
      <c r="CW7" s="12">
        <f>((CW2/B2)-1)</f>
        <v>1.7343155893536122</v>
      </c>
      <c r="CX7" s="12">
        <f>((CX2/B2)-1)</f>
        <v>1.714828897338403</v>
      </c>
      <c r="CY7" s="12">
        <f>((CY2/B2)-1)</f>
        <v>1.6682509505703425</v>
      </c>
      <c r="CZ7" s="12">
        <f>((CZ2/B2)-1)</f>
        <v>1.5532319391634983</v>
      </c>
      <c r="DA7" s="12">
        <f>((DA2/B2)-1)</f>
        <v>1.5693916349809887</v>
      </c>
      <c r="DB7" s="12">
        <f>((DB2/B2)-1)</f>
        <v>1.532319391634981</v>
      </c>
      <c r="DC7" s="12">
        <f>((DC2/B2)-1)</f>
        <v>1.328897338403042</v>
      </c>
      <c r="DD7" s="12">
        <f>((DD2/B2)-1)</f>
        <v>1.3384030418250954</v>
      </c>
      <c r="DE7" s="12">
        <f>((DE2/B2)-1)</f>
        <v>1.4477186311787071</v>
      </c>
      <c r="DF7" s="12">
        <f>((DF2/B2)-1)</f>
        <v>1.3203422053231941</v>
      </c>
      <c r="DG7" s="12">
        <f>((DG2/B2)-1)</f>
        <v>1.2671102661596962</v>
      </c>
      <c r="DH7" s="12">
        <f>((DH2/B2)-1)</f>
        <v>1.3555133079847912</v>
      </c>
      <c r="DI7" s="12">
        <f>((DI2/B2)-1)</f>
        <v>1.0717680608365021</v>
      </c>
      <c r="DJ7" s="12">
        <f>((DJ2/B2)-1)</f>
        <v>1.1112167300380231</v>
      </c>
      <c r="DK7" s="12">
        <f>((DK2/B2)-1)</f>
        <v>0.7780418250950569</v>
      </c>
      <c r="DL7" s="12">
        <f>((DL2/B2)-1)</f>
        <v>0.7257604562737645</v>
      </c>
      <c r="DM7" s="12">
        <f>((DM2/B2)-1)</f>
        <v>0.517110266159696</v>
      </c>
      <c r="DN7" s="12">
        <f>((DN2/B2)-1)</f>
        <v>0.22480988593155904</v>
      </c>
      <c r="DO7" s="12">
        <f>((DO2/B2)-1)</f>
        <v>0.351235741444867</v>
      </c>
      <c r="DP7" s="12">
        <f>((DP2/B2)-1)</f>
        <v>0.4291825095057036</v>
      </c>
      <c r="DQ7" s="12">
        <f>((DQ2/B2)-1)</f>
        <v>0.25617870722433467</v>
      </c>
      <c r="DR7" s="12">
        <f>((DR2/B2)-1)</f>
        <v>0.34315589353612186</v>
      </c>
      <c r="DS7" s="12">
        <f>((DS2/B2)-1)</f>
        <v>0.1848859315589353</v>
      </c>
      <c r="DT7" s="12">
        <f>((DT2/B2)-1)</f>
        <v>0.5527566539923956</v>
      </c>
      <c r="DU7" s="12">
        <f>((DU2/B2)-1)</f>
        <v>0.476235741444867</v>
      </c>
      <c r="DV7" s="12">
        <f>((DV2/B2)-1)</f>
        <v>0.4942965779467683</v>
      </c>
      <c r="DW7" s="12">
        <f>((DW2/B2)-1)</f>
        <v>0.5893536121673004</v>
      </c>
      <c r="DX7" s="12">
        <f>((DX2/B2)-1)</f>
        <v>0.7000950570342208</v>
      </c>
      <c r="DY7" s="12">
        <f>((DY2/B2)-1)</f>
        <v>0.670152091254753</v>
      </c>
      <c r="DZ7" s="12">
        <f>((DZ2/B2)-1)</f>
        <v>0.689638783269962</v>
      </c>
      <c r="EA7" s="12">
        <f>((EA2/B2)-1)</f>
        <v>0.7347908745247149</v>
      </c>
      <c r="EB7" s="12">
        <f>((EB2/B2)-1)</f>
        <v>1.1245247148288975</v>
      </c>
      <c r="EC7" s="12">
        <f>((EC2/B2)-1)</f>
        <v>1.3883079847908748</v>
      </c>
      <c r="ED7" s="12">
        <f>((ED2/B2)-1)</f>
        <v>1.047528517110266</v>
      </c>
      <c r="EE7" s="12">
        <f>((EE2/B2)-1)</f>
        <v>1.046102661596958</v>
      </c>
      <c r="EF7" s="12">
        <f>((EF2/B2)-1)</f>
        <v>1.0993346007604563</v>
      </c>
      <c r="EG7" s="12">
        <f>((EG2/B2)-1)</f>
        <v>0.4481939163498099</v>
      </c>
      <c r="EH7" s="12">
        <f>((EH2/B2)-1)</f>
        <v>0.46625475285171114</v>
      </c>
      <c r="EI7" s="12">
        <f>((EI2/B2)-1)</f>
        <v>0.4719581749049431</v>
      </c>
      <c r="EJ7" s="12">
        <f>((EJ2/B2)-1)</f>
        <v>0.4610266159695817</v>
      </c>
      <c r="EK7" s="12">
        <f>((EK2/B2)-1)</f>
        <v>0.04752851711026618</v>
      </c>
      <c r="EL7" s="12">
        <f>((EL2/B2)-1)</f>
        <v>0.11501901140684412</v>
      </c>
      <c r="EM7" s="12">
        <f>((EM2/B2)-1)</f>
        <v>0.02281368821292773</v>
      </c>
      <c r="EN7" s="12">
        <f>((EN2/B2)-1)</f>
        <v>0.14306083650190127</v>
      </c>
      <c r="EO7" s="12">
        <f>((EO2/B2)-1)</f>
        <v>-0.04705323193916344</v>
      </c>
      <c r="EP7" s="12">
        <f>((EP2/B2)-1)</f>
        <v>-0.07652091254752846</v>
      </c>
      <c r="EQ7" s="12">
        <f>((EQ2/B2)-1)</f>
        <v>0.12785171102661597</v>
      </c>
      <c r="ER7" s="12">
        <f>((ER2/B2)-1)</f>
        <v>0.07937262357414454</v>
      </c>
      <c r="ES7" s="12">
        <f>((ES2/B2)-1)</f>
        <v>-0.0446768060836501</v>
      </c>
      <c r="ET7" s="12">
        <f>((ET2/B2)-1)</f>
        <v>-0.07081749049429653</v>
      </c>
      <c r="EU7" s="12">
        <f>((EU2/B2)-1)</f>
        <v>0.06463878326996197</v>
      </c>
      <c r="EV7" s="12">
        <f>((EV2/B2)-1)</f>
        <v>-0.05893536121672993</v>
      </c>
      <c r="EW7" s="12">
        <f>((EW2/B2)-1)</f>
        <v>0.1573193916349811</v>
      </c>
      <c r="EX7" s="12">
        <f>((EX2/B2)-1)</f>
        <v>0.5945817490494296</v>
      </c>
      <c r="EY7" s="12">
        <f>((EY2/B2)-1)</f>
        <v>0.9006653992395439</v>
      </c>
      <c r="EZ7" s="12">
        <f>((EZ2/B2)-1)</f>
        <v>0.9277566539923956</v>
      </c>
      <c r="FA7" s="12">
        <f>((FA2/B2)-1)</f>
        <v>0.7538022813688212</v>
      </c>
      <c r="FB7" s="12">
        <f>((FB2/B2)-1)</f>
        <v>1.2086501901140685</v>
      </c>
      <c r="FC7" s="12">
        <f>((FC2/B2)-1)</f>
        <v>1.1677756653992395</v>
      </c>
      <c r="FD7" s="12">
        <f>((FD2/B2)-1)</f>
        <v>1.0974334600760458</v>
      </c>
      <c r="FE7" s="12">
        <f>((FE2/B2)-1)</f>
        <v>3.490494296577947</v>
      </c>
      <c r="FF7" s="12">
        <f>((FF2/B2)-1)</f>
        <v>4.4505703422053235</v>
      </c>
      <c r="FG7" s="12">
        <f>((FG2/B2)-1)</f>
        <v>5.636406844106464</v>
      </c>
      <c r="FH7" s="12">
        <f>((FH2/B2)-1)</f>
        <v>3.2870722433460076</v>
      </c>
      <c r="FI7" s="12">
        <f>((FI2/B2)-1)</f>
        <v>3.2542775665399244</v>
      </c>
      <c r="FJ7" s="12">
        <f>((FJ2/B2)-1)</f>
        <v>4.826996197718631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</cols>
  <sheetData>
    <row r="1">
      <c r="A1" s="1" t="inlineStr">
        <is>
          <t xml:space="preserve">line</t>
        </is>
      </c>
      <c r="B1" s="1" t="inlineStr">
        <is>
          <t xml:space="preserve">Brian Krzanich</t>
        </is>
      </c>
      <c r="C1" s="1" t="inlineStr">
        <is>
          <t xml:space="preserve">Bob Swan (interim)</t>
        </is>
      </c>
      <c r="D1" s="1" t="inlineStr">
        <is>
          <t xml:space="preserve">Bob Swan</t>
        </is>
      </c>
      <c r="E1" s="1" t="inlineStr">
        <is>
          <t xml:space="preserve">Pat Gelsinger</t>
        </is>
      </c>
      <c r="F1" s="1" t="inlineStr">
        <is>
          <t xml:space="preserve">Zinsner and Holthaus (interim)</t>
        </is>
      </c>
      <c r="G1" s="1" t="inlineStr">
        <is>
          <t xml:space="preserve">Lip-Bu Tan</t>
        </is>
      </c>
    </row>
    <row r="2">
      <c r="A2" s="0" t="inlineStr">
        <is>
          <t xml:space="preserve">Close, month of appointment ($)</t>
        </is>
      </c>
      <c r="B2" s="8">
        <f>'INTC by month'!F2</f>
        <v>24.28</v>
      </c>
      <c r="C2" s="8">
        <f>'INTC by month'!BO2</f>
        <v>49.71</v>
      </c>
      <c r="D2" s="8">
        <f>'INTC by month'!BV2</f>
        <v>47.12</v>
      </c>
      <c r="E2" s="8">
        <f>'INTC by month'!CU2</f>
        <v>60.78</v>
      </c>
      <c r="F2" s="8">
        <f>'INTC by month'!EO2</f>
        <v>20.05</v>
      </c>
      <c r="G2" s="8">
        <f>'INTC by month'!ER2</f>
        <v>22.71</v>
      </c>
    </row>
    <row r="3">
      <c r="A3" s="0" t="inlineStr">
        <is>
          <t xml:space="preserve">Close, end of tenure ($)</t>
        </is>
      </c>
      <c r="B3" s="8">
        <f>'INTC by month'!BO2</f>
        <v>49.71</v>
      </c>
      <c r="C3" s="8">
        <f>'INTC by month'!BV2</f>
        <v>47.12</v>
      </c>
      <c r="D3" s="8">
        <f>'INTC by month'!CU2</f>
        <v>60.78</v>
      </c>
      <c r="E3" s="8">
        <f>'INTC by month'!EO2</f>
        <v>20.05</v>
      </c>
      <c r="F3" s="8">
        <f>'INTC by month'!ER2</f>
        <v>22.71</v>
      </c>
      <c r="G3" s="8">
        <f>'INTC by month'!FJ2</f>
        <v>122.6</v>
      </c>
    </row>
    <row r="4">
      <c r="A4" s="0" t="inlineStr">
        <is>
          <t xml:space="preserve">Months in the role</t>
        </is>
      </c>
      <c r="B4" s="4">
        <f>(65-4)</f>
        <v>61</v>
      </c>
      <c r="C4" s="4">
        <f>(72-65)</f>
        <v>7</v>
      </c>
      <c r="D4" s="4">
        <f>(97-72)</f>
        <v>25</v>
      </c>
      <c r="E4" s="4">
        <f>(143-97)</f>
        <v>46</v>
      </c>
      <c r="F4" s="4">
        <f>(146-143)</f>
        <v>3</v>
      </c>
      <c r="G4" s="4">
        <f>(164-146)</f>
        <v>18</v>
      </c>
    </row>
    <row r="5">
      <c r="A5" s="0" t="inlineStr">
        <is>
          <t xml:space="preserve">Total return</t>
        </is>
      </c>
      <c r="B5" s="12">
        <f>((B3/B2)-1)</f>
        <v>1.047364085667216</v>
      </c>
      <c r="C5" s="12">
        <f>((C3/C2)-1)</f>
        <v>-0.05210219271776306</v>
      </c>
      <c r="D5" s="12">
        <f>((D3/D2)-1)</f>
        <v>0.2898981324278438</v>
      </c>
      <c r="E5" s="12">
        <f>((E3/E2)-1)</f>
        <v>-0.6701217505758473</v>
      </c>
      <c r="F5" s="12">
        <f>((F3/F2)-1)</f>
        <v>0.1326683291770574</v>
      </c>
      <c r="G5" s="12">
        <f>((G3/G2)-1)</f>
        <v>4.398502862175253</v>
      </c>
    </row>
    <row r="6">
      <c r="A6" s="0" t="inlineStr">
        <is>
          <t xml:space="preserve">Annualised return</t>
        </is>
      </c>
      <c r="B6" s="12">
        <f>IFERROR((((B3/B2)^(12/B4))-1),"")</f>
        <v>0.15138006128728554</v>
      </c>
      <c r="C6" s="12">
        <f>IFERROR((((C3/C2)^(12/C4))-1),"")</f>
        <v>-0.08764763244370577</v>
      </c>
      <c r="D6" s="12">
        <f>IFERROR((((D3/D2)^(12/D4))-1),"")</f>
        <v>0.1299691812358892</v>
      </c>
      <c r="E6" s="12">
        <f>IFERROR((((E3/E2)^(12/E4))-1),"")</f>
        <v>-0.25122189929894834</v>
      </c>
      <c r="F6" s="12">
        <f>IFERROR((((F3/F2)^(12/F4))-1),"")</f>
        <v>0.6459287416013983</v>
      </c>
      <c r="G6" s="12">
        <f>IFERROR((((G3/G2)^(12/G4))-1),"")</f>
        <v>2.0773877733559774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Start</t>
        </is>
      </c>
      <c r="D1" s="1" t="inlineStr">
        <is>
          <t xml:space="preserve">End</t>
        </is>
      </c>
      <c r="E1" s="1" t="inlineStr">
        <is>
          <t xml:space="preserve">Frame</t>
        </is>
      </c>
      <c r="F1" s="1" t="inlineStr">
        <is>
          <t xml:space="preserve">Year</t>
        </is>
      </c>
      <c r="G1" s="1" t="inlineStr">
        <is>
          <t xml:space="preserve">Quarter</t>
        </is>
      </c>
      <c r="H1" s="1" t="inlineStr">
        <is>
          <t xml:space="preserve">Index</t>
        </is>
      </c>
    </row>
    <row r="2">
      <c r="A2" s="0" t="inlineStr">
        <is>
          <t xml:space="preserve">jan13</t>
        </is>
      </c>
      <c r="B2" s="0" t="inlineStr">
        <is>
          <t xml:space="preserve">Jan-13</t>
        </is>
      </c>
      <c r="C2" s="16">
        <v>41275</v>
      </c>
      <c r="D2" s="16">
        <v>41305</v>
      </c>
      <c r="E2" s="0" t="inlineStr">
        <is>
          <t xml:space="preserve">hist</t>
        </is>
      </c>
      <c r="F2" s="4">
        <v>2013</v>
      </c>
      <c r="G2" s="0" t="inlineStr">
        <is>
          <t xml:space="preserve">Q1 2013</t>
        </is>
      </c>
      <c r="H2" s="4">
        <v>0</v>
      </c>
    </row>
    <row r="3">
      <c r="A3" s="0" t="inlineStr">
        <is>
          <t xml:space="preserve">feb13</t>
        </is>
      </c>
      <c r="B3" s="0" t="inlineStr">
        <is>
          <t xml:space="preserve">Feb-13</t>
        </is>
      </c>
      <c r="C3" s="16">
        <v>41306</v>
      </c>
      <c r="D3" s="16">
        <v>41333</v>
      </c>
      <c r="E3" s="0" t="inlineStr">
        <is>
          <t xml:space="preserve">hist</t>
        </is>
      </c>
      <c r="F3" s="4">
        <v>2013</v>
      </c>
      <c r="G3" s="0" t="inlineStr">
        <is>
          <t xml:space="preserve">Q1 2013</t>
        </is>
      </c>
      <c r="H3" s="4">
        <v>1</v>
      </c>
    </row>
    <row r="4">
      <c r="A4" s="0" t="inlineStr">
        <is>
          <t xml:space="preserve">mar13</t>
        </is>
      </c>
      <c r="B4" s="0" t="inlineStr">
        <is>
          <t xml:space="preserve">Mar-13</t>
        </is>
      </c>
      <c r="C4" s="16">
        <v>41334</v>
      </c>
      <c r="D4" s="16">
        <v>41364</v>
      </c>
      <c r="E4" s="0" t="inlineStr">
        <is>
          <t xml:space="preserve">hist</t>
        </is>
      </c>
      <c r="F4" s="4">
        <v>2013</v>
      </c>
      <c r="G4" s="0" t="inlineStr">
        <is>
          <t xml:space="preserve">Q1 2013</t>
        </is>
      </c>
      <c r="H4" s="4">
        <v>2</v>
      </c>
    </row>
    <row r="5">
      <c r="A5" s="0" t="inlineStr">
        <is>
          <t xml:space="preserve">apr13</t>
        </is>
      </c>
      <c r="B5" s="0" t="inlineStr">
        <is>
          <t xml:space="preserve">Apr-13</t>
        </is>
      </c>
      <c r="C5" s="16">
        <v>41365</v>
      </c>
      <c r="D5" s="16">
        <v>41394</v>
      </c>
      <c r="E5" s="0" t="inlineStr">
        <is>
          <t xml:space="preserve">hist</t>
        </is>
      </c>
      <c r="F5" s="4">
        <v>2013</v>
      </c>
      <c r="G5" s="0" t="inlineStr">
        <is>
          <t xml:space="preserve">Q2 2013</t>
        </is>
      </c>
      <c r="H5" s="4">
        <v>3</v>
      </c>
    </row>
    <row r="6">
      <c r="A6" s="0" t="inlineStr">
        <is>
          <t xml:space="preserve">may13</t>
        </is>
      </c>
      <c r="B6" s="0" t="inlineStr">
        <is>
          <t xml:space="preserve">May-13</t>
        </is>
      </c>
      <c r="C6" s="16">
        <v>41395</v>
      </c>
      <c r="D6" s="16">
        <v>41425</v>
      </c>
      <c r="E6" s="0" t="inlineStr">
        <is>
          <t xml:space="preserve">hist</t>
        </is>
      </c>
      <c r="F6" s="4">
        <v>2013</v>
      </c>
      <c r="G6" s="0" t="inlineStr">
        <is>
          <t xml:space="preserve">Q2 2013</t>
        </is>
      </c>
      <c r="H6" s="4">
        <v>4</v>
      </c>
    </row>
    <row r="7">
      <c r="A7" s="0" t="inlineStr">
        <is>
          <t xml:space="preserve">jun13</t>
        </is>
      </c>
      <c r="B7" s="0" t="inlineStr">
        <is>
          <t xml:space="preserve">Jun-13</t>
        </is>
      </c>
      <c r="C7" s="16">
        <v>41426</v>
      </c>
      <c r="D7" s="16">
        <v>41455</v>
      </c>
      <c r="E7" s="0" t="inlineStr">
        <is>
          <t xml:space="preserve">hist</t>
        </is>
      </c>
      <c r="F7" s="4">
        <v>2013</v>
      </c>
      <c r="G7" s="0" t="inlineStr">
        <is>
          <t xml:space="preserve">Q2 2013</t>
        </is>
      </c>
      <c r="H7" s="4">
        <v>5</v>
      </c>
    </row>
    <row r="8">
      <c r="A8" s="0" t="inlineStr">
        <is>
          <t xml:space="preserve">jul13</t>
        </is>
      </c>
      <c r="B8" s="0" t="inlineStr">
        <is>
          <t xml:space="preserve">Jul-13</t>
        </is>
      </c>
      <c r="C8" s="16">
        <v>41456</v>
      </c>
      <c r="D8" s="16">
        <v>41486</v>
      </c>
      <c r="E8" s="0" t="inlineStr">
        <is>
          <t xml:space="preserve">hist</t>
        </is>
      </c>
      <c r="F8" s="4">
        <v>2013</v>
      </c>
      <c r="G8" s="0" t="inlineStr">
        <is>
          <t xml:space="preserve">Q3 2013</t>
        </is>
      </c>
      <c r="H8" s="4">
        <v>6</v>
      </c>
    </row>
    <row r="9">
      <c r="A9" s="0" t="inlineStr">
        <is>
          <t xml:space="preserve">aug13</t>
        </is>
      </c>
      <c r="B9" s="0" t="inlineStr">
        <is>
          <t xml:space="preserve">Aug-13</t>
        </is>
      </c>
      <c r="C9" s="16">
        <v>41487</v>
      </c>
      <c r="D9" s="16">
        <v>41517</v>
      </c>
      <c r="E9" s="0" t="inlineStr">
        <is>
          <t xml:space="preserve">hist</t>
        </is>
      </c>
      <c r="F9" s="4">
        <v>2013</v>
      </c>
      <c r="G9" s="0" t="inlineStr">
        <is>
          <t xml:space="preserve">Q3 2013</t>
        </is>
      </c>
      <c r="H9" s="4">
        <v>7</v>
      </c>
    </row>
    <row r="10">
      <c r="A10" s="0" t="inlineStr">
        <is>
          <t xml:space="preserve">sep13</t>
        </is>
      </c>
      <c r="B10" s="0" t="inlineStr">
        <is>
          <t xml:space="preserve">Sep-13</t>
        </is>
      </c>
      <c r="C10" s="16">
        <v>41518</v>
      </c>
      <c r="D10" s="16">
        <v>41547</v>
      </c>
      <c r="E10" s="0" t="inlineStr">
        <is>
          <t xml:space="preserve">hist</t>
        </is>
      </c>
      <c r="F10" s="4">
        <v>2013</v>
      </c>
      <c r="G10" s="0" t="inlineStr">
        <is>
          <t xml:space="preserve">Q3 2013</t>
        </is>
      </c>
      <c r="H10" s="4">
        <v>8</v>
      </c>
    </row>
    <row r="11">
      <c r="A11" s="0" t="inlineStr">
        <is>
          <t xml:space="preserve">oct13</t>
        </is>
      </c>
      <c r="B11" s="0" t="inlineStr">
        <is>
          <t xml:space="preserve">Oct-13</t>
        </is>
      </c>
      <c r="C11" s="16">
        <v>41548</v>
      </c>
      <c r="D11" s="16">
        <v>41578</v>
      </c>
      <c r="E11" s="0" t="inlineStr">
        <is>
          <t xml:space="preserve">hist</t>
        </is>
      </c>
      <c r="F11" s="4">
        <v>2013</v>
      </c>
      <c r="G11" s="0" t="inlineStr">
        <is>
          <t xml:space="preserve">Q4 2013</t>
        </is>
      </c>
      <c r="H11" s="4">
        <v>9</v>
      </c>
    </row>
    <row r="12">
      <c r="A12" s="0" t="inlineStr">
        <is>
          <t xml:space="preserve">nov13</t>
        </is>
      </c>
      <c r="B12" s="0" t="inlineStr">
        <is>
          <t xml:space="preserve">Nov-13</t>
        </is>
      </c>
      <c r="C12" s="16">
        <v>41579</v>
      </c>
      <c r="D12" s="16">
        <v>41608</v>
      </c>
      <c r="E12" s="0" t="inlineStr">
        <is>
          <t xml:space="preserve">hist</t>
        </is>
      </c>
      <c r="F12" s="4">
        <v>2013</v>
      </c>
      <c r="G12" s="0" t="inlineStr">
        <is>
          <t xml:space="preserve">Q4 2013</t>
        </is>
      </c>
      <c r="H12" s="4">
        <v>10</v>
      </c>
    </row>
    <row r="13">
      <c r="A13" s="0" t="inlineStr">
        <is>
          <t xml:space="preserve">dec13</t>
        </is>
      </c>
      <c r="B13" s="0" t="inlineStr">
        <is>
          <t xml:space="preserve">Dec-13</t>
        </is>
      </c>
      <c r="C13" s="16">
        <v>41609</v>
      </c>
      <c r="D13" s="16">
        <v>41639</v>
      </c>
      <c r="E13" s="0" t="inlineStr">
        <is>
          <t xml:space="preserve">hist</t>
        </is>
      </c>
      <c r="F13" s="4">
        <v>2013</v>
      </c>
      <c r="G13" s="0" t="inlineStr">
        <is>
          <t xml:space="preserve">Q4 2013</t>
        </is>
      </c>
      <c r="H13" s="4">
        <v>11</v>
      </c>
    </row>
    <row r="14">
      <c r="A14" s="0" t="inlineStr">
        <is>
          <t xml:space="preserve">jan14</t>
        </is>
      </c>
      <c r="B14" s="0" t="inlineStr">
        <is>
          <t xml:space="preserve">Jan-14</t>
        </is>
      </c>
      <c r="C14" s="16">
        <v>41640</v>
      </c>
      <c r="D14" s="16">
        <v>41670</v>
      </c>
      <c r="E14" s="0" t="inlineStr">
        <is>
          <t xml:space="preserve">hist</t>
        </is>
      </c>
      <c r="F14" s="4">
        <v>2014</v>
      </c>
      <c r="G14" s="0" t="inlineStr">
        <is>
          <t xml:space="preserve">Q1 2014</t>
        </is>
      </c>
      <c r="H14" s="4">
        <v>12</v>
      </c>
    </row>
    <row r="15">
      <c r="A15" s="0" t="inlineStr">
        <is>
          <t xml:space="preserve">feb14</t>
        </is>
      </c>
      <c r="B15" s="0" t="inlineStr">
        <is>
          <t xml:space="preserve">Feb-14</t>
        </is>
      </c>
      <c r="C15" s="16">
        <v>41671</v>
      </c>
      <c r="D15" s="16">
        <v>41698</v>
      </c>
      <c r="E15" s="0" t="inlineStr">
        <is>
          <t xml:space="preserve">hist</t>
        </is>
      </c>
      <c r="F15" s="4">
        <v>2014</v>
      </c>
      <c r="G15" s="0" t="inlineStr">
        <is>
          <t xml:space="preserve">Q1 2014</t>
        </is>
      </c>
      <c r="H15" s="4">
        <v>13</v>
      </c>
    </row>
    <row r="16">
      <c r="A16" s="0" t="inlineStr">
        <is>
          <t xml:space="preserve">mar14</t>
        </is>
      </c>
      <c r="B16" s="0" t="inlineStr">
        <is>
          <t xml:space="preserve">Mar-14</t>
        </is>
      </c>
      <c r="C16" s="16">
        <v>41699</v>
      </c>
      <c r="D16" s="16">
        <v>41729</v>
      </c>
      <c r="E16" s="0" t="inlineStr">
        <is>
          <t xml:space="preserve">hist</t>
        </is>
      </c>
      <c r="F16" s="4">
        <v>2014</v>
      </c>
      <c r="G16" s="0" t="inlineStr">
        <is>
          <t xml:space="preserve">Q1 2014</t>
        </is>
      </c>
      <c r="H16" s="4">
        <v>14</v>
      </c>
    </row>
    <row r="17">
      <c r="A17" s="0" t="inlineStr">
        <is>
          <t xml:space="preserve">apr14</t>
        </is>
      </c>
      <c r="B17" s="0" t="inlineStr">
        <is>
          <t xml:space="preserve">Apr-14</t>
        </is>
      </c>
      <c r="C17" s="16">
        <v>41730</v>
      </c>
      <c r="D17" s="16">
        <v>41759</v>
      </c>
      <c r="E17" s="0" t="inlineStr">
        <is>
          <t xml:space="preserve">hist</t>
        </is>
      </c>
      <c r="F17" s="4">
        <v>2014</v>
      </c>
      <c r="G17" s="0" t="inlineStr">
        <is>
          <t xml:space="preserve">Q2 2014</t>
        </is>
      </c>
      <c r="H17" s="4">
        <v>15</v>
      </c>
    </row>
    <row r="18">
      <c r="A18" s="0" t="inlineStr">
        <is>
          <t xml:space="preserve">may14</t>
        </is>
      </c>
      <c r="B18" s="0" t="inlineStr">
        <is>
          <t xml:space="preserve">May-14</t>
        </is>
      </c>
      <c r="C18" s="16">
        <v>41760</v>
      </c>
      <c r="D18" s="16">
        <v>41790</v>
      </c>
      <c r="E18" s="0" t="inlineStr">
        <is>
          <t xml:space="preserve">hist</t>
        </is>
      </c>
      <c r="F18" s="4">
        <v>2014</v>
      </c>
      <c r="G18" s="0" t="inlineStr">
        <is>
          <t xml:space="preserve">Q2 2014</t>
        </is>
      </c>
      <c r="H18" s="4">
        <v>16</v>
      </c>
    </row>
    <row r="19">
      <c r="A19" s="0" t="inlineStr">
        <is>
          <t xml:space="preserve">jun14</t>
        </is>
      </c>
      <c r="B19" s="0" t="inlineStr">
        <is>
          <t xml:space="preserve">Jun-14</t>
        </is>
      </c>
      <c r="C19" s="16">
        <v>41791</v>
      </c>
      <c r="D19" s="16">
        <v>41820</v>
      </c>
      <c r="E19" s="0" t="inlineStr">
        <is>
          <t xml:space="preserve">hist</t>
        </is>
      </c>
      <c r="F19" s="4">
        <v>2014</v>
      </c>
      <c r="G19" s="0" t="inlineStr">
        <is>
          <t xml:space="preserve">Q2 2014</t>
        </is>
      </c>
      <c r="H19" s="4">
        <v>17</v>
      </c>
    </row>
    <row r="20">
      <c r="A20" s="0" t="inlineStr">
        <is>
          <t xml:space="preserve">jul14</t>
        </is>
      </c>
      <c r="B20" s="0" t="inlineStr">
        <is>
          <t xml:space="preserve">Jul-14</t>
        </is>
      </c>
      <c r="C20" s="16">
        <v>41821</v>
      </c>
      <c r="D20" s="16">
        <v>41851</v>
      </c>
      <c r="E20" s="0" t="inlineStr">
        <is>
          <t xml:space="preserve">hist</t>
        </is>
      </c>
      <c r="F20" s="4">
        <v>2014</v>
      </c>
      <c r="G20" s="0" t="inlineStr">
        <is>
          <t xml:space="preserve">Q3 2014</t>
        </is>
      </c>
      <c r="H20" s="4">
        <v>18</v>
      </c>
    </row>
    <row r="21">
      <c r="A21" s="0" t="inlineStr">
        <is>
          <t xml:space="preserve">aug14</t>
        </is>
      </c>
      <c r="B21" s="0" t="inlineStr">
        <is>
          <t xml:space="preserve">Aug-14</t>
        </is>
      </c>
      <c r="C21" s="16">
        <v>41852</v>
      </c>
      <c r="D21" s="16">
        <v>41882</v>
      </c>
      <c r="E21" s="0" t="inlineStr">
        <is>
          <t xml:space="preserve">hist</t>
        </is>
      </c>
      <c r="F21" s="4">
        <v>2014</v>
      </c>
      <c r="G21" s="0" t="inlineStr">
        <is>
          <t xml:space="preserve">Q3 2014</t>
        </is>
      </c>
      <c r="H21" s="4">
        <v>19</v>
      </c>
    </row>
    <row r="22">
      <c r="A22" s="0" t="inlineStr">
        <is>
          <t xml:space="preserve">sep14</t>
        </is>
      </c>
      <c r="B22" s="0" t="inlineStr">
        <is>
          <t xml:space="preserve">Sep-14</t>
        </is>
      </c>
      <c r="C22" s="16">
        <v>41883</v>
      </c>
      <c r="D22" s="16">
        <v>41912</v>
      </c>
      <c r="E22" s="0" t="inlineStr">
        <is>
          <t xml:space="preserve">hist</t>
        </is>
      </c>
      <c r="F22" s="4">
        <v>2014</v>
      </c>
      <c r="G22" s="0" t="inlineStr">
        <is>
          <t xml:space="preserve">Q3 2014</t>
        </is>
      </c>
      <c r="H22" s="4">
        <v>20</v>
      </c>
    </row>
    <row r="23">
      <c r="A23" s="0" t="inlineStr">
        <is>
          <t xml:space="preserve">oct14</t>
        </is>
      </c>
      <c r="B23" s="0" t="inlineStr">
        <is>
          <t xml:space="preserve">Oct-14</t>
        </is>
      </c>
      <c r="C23" s="16">
        <v>41913</v>
      </c>
      <c r="D23" s="16">
        <v>41943</v>
      </c>
      <c r="E23" s="0" t="inlineStr">
        <is>
          <t xml:space="preserve">hist</t>
        </is>
      </c>
      <c r="F23" s="4">
        <v>2014</v>
      </c>
      <c r="G23" s="0" t="inlineStr">
        <is>
          <t xml:space="preserve">Q4 2014</t>
        </is>
      </c>
      <c r="H23" s="4">
        <v>21</v>
      </c>
    </row>
    <row r="24">
      <c r="A24" s="0" t="inlineStr">
        <is>
          <t xml:space="preserve">nov14</t>
        </is>
      </c>
      <c r="B24" s="0" t="inlineStr">
        <is>
          <t xml:space="preserve">Nov-14</t>
        </is>
      </c>
      <c r="C24" s="16">
        <v>41944</v>
      </c>
      <c r="D24" s="16">
        <v>41973</v>
      </c>
      <c r="E24" s="0" t="inlineStr">
        <is>
          <t xml:space="preserve">hist</t>
        </is>
      </c>
      <c r="F24" s="4">
        <v>2014</v>
      </c>
      <c r="G24" s="0" t="inlineStr">
        <is>
          <t xml:space="preserve">Q4 2014</t>
        </is>
      </c>
      <c r="H24" s="4">
        <v>22</v>
      </c>
    </row>
    <row r="25">
      <c r="A25" s="0" t="inlineStr">
        <is>
          <t xml:space="preserve">dec14</t>
        </is>
      </c>
      <c r="B25" s="0" t="inlineStr">
        <is>
          <t xml:space="preserve">Dec-14</t>
        </is>
      </c>
      <c r="C25" s="16">
        <v>41974</v>
      </c>
      <c r="D25" s="16">
        <v>42004</v>
      </c>
      <c r="E25" s="0" t="inlineStr">
        <is>
          <t xml:space="preserve">hist</t>
        </is>
      </c>
      <c r="F25" s="4">
        <v>2014</v>
      </c>
      <c r="G25" s="0" t="inlineStr">
        <is>
          <t xml:space="preserve">Q4 2014</t>
        </is>
      </c>
      <c r="H25" s="4">
        <v>23</v>
      </c>
    </row>
    <row r="26">
      <c r="A26" s="0" t="inlineStr">
        <is>
          <t xml:space="preserve">jan15</t>
        </is>
      </c>
      <c r="B26" s="0" t="inlineStr">
        <is>
          <t xml:space="preserve">Jan-15</t>
        </is>
      </c>
      <c r="C26" s="16">
        <v>42005</v>
      </c>
      <c r="D26" s="16">
        <v>42035</v>
      </c>
      <c r="E26" s="0" t="inlineStr">
        <is>
          <t xml:space="preserve">hist</t>
        </is>
      </c>
      <c r="F26" s="4">
        <v>2015</v>
      </c>
      <c r="G26" s="0" t="inlineStr">
        <is>
          <t xml:space="preserve">Q1 2015</t>
        </is>
      </c>
      <c r="H26" s="4">
        <v>24</v>
      </c>
    </row>
    <row r="27">
      <c r="A27" s="0" t="inlineStr">
        <is>
          <t xml:space="preserve">feb15</t>
        </is>
      </c>
      <c r="B27" s="0" t="inlineStr">
        <is>
          <t xml:space="preserve">Feb-15</t>
        </is>
      </c>
      <c r="C27" s="16">
        <v>42036</v>
      </c>
      <c r="D27" s="16">
        <v>42063</v>
      </c>
      <c r="E27" s="0" t="inlineStr">
        <is>
          <t xml:space="preserve">hist</t>
        </is>
      </c>
      <c r="F27" s="4">
        <v>2015</v>
      </c>
      <c r="G27" s="0" t="inlineStr">
        <is>
          <t xml:space="preserve">Q1 2015</t>
        </is>
      </c>
      <c r="H27" s="4">
        <v>25</v>
      </c>
    </row>
    <row r="28">
      <c r="A28" s="0" t="inlineStr">
        <is>
          <t xml:space="preserve">mar15</t>
        </is>
      </c>
      <c r="B28" s="0" t="inlineStr">
        <is>
          <t xml:space="preserve">Mar-15</t>
        </is>
      </c>
      <c r="C28" s="16">
        <v>42064</v>
      </c>
      <c r="D28" s="16">
        <v>42094</v>
      </c>
      <c r="E28" s="0" t="inlineStr">
        <is>
          <t xml:space="preserve">hist</t>
        </is>
      </c>
      <c r="F28" s="4">
        <v>2015</v>
      </c>
      <c r="G28" s="0" t="inlineStr">
        <is>
          <t xml:space="preserve">Q1 2015</t>
        </is>
      </c>
      <c r="H28" s="4">
        <v>26</v>
      </c>
    </row>
    <row r="29">
      <c r="A29" s="0" t="inlineStr">
        <is>
          <t xml:space="preserve">apr15</t>
        </is>
      </c>
      <c r="B29" s="0" t="inlineStr">
        <is>
          <t xml:space="preserve">Apr-15</t>
        </is>
      </c>
      <c r="C29" s="16">
        <v>42095</v>
      </c>
      <c r="D29" s="16">
        <v>42124</v>
      </c>
      <c r="E29" s="0" t="inlineStr">
        <is>
          <t xml:space="preserve">hist</t>
        </is>
      </c>
      <c r="F29" s="4">
        <v>2015</v>
      </c>
      <c r="G29" s="0" t="inlineStr">
        <is>
          <t xml:space="preserve">Q2 2015</t>
        </is>
      </c>
      <c r="H29" s="4">
        <v>27</v>
      </c>
    </row>
    <row r="30">
      <c r="A30" s="0" t="inlineStr">
        <is>
          <t xml:space="preserve">may15</t>
        </is>
      </c>
      <c r="B30" s="0" t="inlineStr">
        <is>
          <t xml:space="preserve">May-15</t>
        </is>
      </c>
      <c r="C30" s="16">
        <v>42125</v>
      </c>
      <c r="D30" s="16">
        <v>42155</v>
      </c>
      <c r="E30" s="0" t="inlineStr">
        <is>
          <t xml:space="preserve">hist</t>
        </is>
      </c>
      <c r="F30" s="4">
        <v>2015</v>
      </c>
      <c r="G30" s="0" t="inlineStr">
        <is>
          <t xml:space="preserve">Q2 2015</t>
        </is>
      </c>
      <c r="H30" s="4">
        <v>28</v>
      </c>
    </row>
    <row r="31">
      <c r="A31" s="0" t="inlineStr">
        <is>
          <t xml:space="preserve">jun15</t>
        </is>
      </c>
      <c r="B31" s="0" t="inlineStr">
        <is>
          <t xml:space="preserve">Jun-15</t>
        </is>
      </c>
      <c r="C31" s="16">
        <v>42156</v>
      </c>
      <c r="D31" s="16">
        <v>42185</v>
      </c>
      <c r="E31" s="0" t="inlineStr">
        <is>
          <t xml:space="preserve">hist</t>
        </is>
      </c>
      <c r="F31" s="4">
        <v>2015</v>
      </c>
      <c r="G31" s="0" t="inlineStr">
        <is>
          <t xml:space="preserve">Q2 2015</t>
        </is>
      </c>
      <c r="H31" s="4">
        <v>29</v>
      </c>
    </row>
    <row r="32">
      <c r="A32" s="0" t="inlineStr">
        <is>
          <t xml:space="preserve">jul15</t>
        </is>
      </c>
      <c r="B32" s="0" t="inlineStr">
        <is>
          <t xml:space="preserve">Jul-15</t>
        </is>
      </c>
      <c r="C32" s="16">
        <v>42186</v>
      </c>
      <c r="D32" s="16">
        <v>42216</v>
      </c>
      <c r="E32" s="0" t="inlineStr">
        <is>
          <t xml:space="preserve">hist</t>
        </is>
      </c>
      <c r="F32" s="4">
        <v>2015</v>
      </c>
      <c r="G32" s="0" t="inlineStr">
        <is>
          <t xml:space="preserve">Q3 2015</t>
        </is>
      </c>
      <c r="H32" s="4">
        <v>30</v>
      </c>
    </row>
    <row r="33">
      <c r="A33" s="0" t="inlineStr">
        <is>
          <t xml:space="preserve">aug15</t>
        </is>
      </c>
      <c r="B33" s="0" t="inlineStr">
        <is>
          <t xml:space="preserve">Aug-15</t>
        </is>
      </c>
      <c r="C33" s="16">
        <v>42217</v>
      </c>
      <c r="D33" s="16">
        <v>42247</v>
      </c>
      <c r="E33" s="0" t="inlineStr">
        <is>
          <t xml:space="preserve">hist</t>
        </is>
      </c>
      <c r="F33" s="4">
        <v>2015</v>
      </c>
      <c r="G33" s="0" t="inlineStr">
        <is>
          <t xml:space="preserve">Q3 2015</t>
        </is>
      </c>
      <c r="H33" s="4">
        <v>31</v>
      </c>
    </row>
    <row r="34">
      <c r="A34" s="0" t="inlineStr">
        <is>
          <t xml:space="preserve">sep15</t>
        </is>
      </c>
      <c r="B34" s="0" t="inlineStr">
        <is>
          <t xml:space="preserve">Sep-15</t>
        </is>
      </c>
      <c r="C34" s="16">
        <v>42248</v>
      </c>
      <c r="D34" s="16">
        <v>42277</v>
      </c>
      <c r="E34" s="0" t="inlineStr">
        <is>
          <t xml:space="preserve">hist</t>
        </is>
      </c>
      <c r="F34" s="4">
        <v>2015</v>
      </c>
      <c r="G34" s="0" t="inlineStr">
        <is>
          <t xml:space="preserve">Q3 2015</t>
        </is>
      </c>
      <c r="H34" s="4">
        <v>32</v>
      </c>
    </row>
    <row r="35">
      <c r="A35" s="0" t="inlineStr">
        <is>
          <t xml:space="preserve">oct15</t>
        </is>
      </c>
      <c r="B35" s="0" t="inlineStr">
        <is>
          <t xml:space="preserve">Oct-15</t>
        </is>
      </c>
      <c r="C35" s="16">
        <v>42278</v>
      </c>
      <c r="D35" s="16">
        <v>42308</v>
      </c>
      <c r="E35" s="0" t="inlineStr">
        <is>
          <t xml:space="preserve">hist</t>
        </is>
      </c>
      <c r="F35" s="4">
        <v>2015</v>
      </c>
      <c r="G35" s="0" t="inlineStr">
        <is>
          <t xml:space="preserve">Q4 2015</t>
        </is>
      </c>
      <c r="H35" s="4">
        <v>33</v>
      </c>
    </row>
    <row r="36">
      <c r="A36" s="0" t="inlineStr">
        <is>
          <t xml:space="preserve">nov15</t>
        </is>
      </c>
      <c r="B36" s="0" t="inlineStr">
        <is>
          <t xml:space="preserve">Nov-15</t>
        </is>
      </c>
      <c r="C36" s="16">
        <v>42309</v>
      </c>
      <c r="D36" s="16">
        <v>42338</v>
      </c>
      <c r="E36" s="0" t="inlineStr">
        <is>
          <t xml:space="preserve">hist</t>
        </is>
      </c>
      <c r="F36" s="4">
        <v>2015</v>
      </c>
      <c r="G36" s="0" t="inlineStr">
        <is>
          <t xml:space="preserve">Q4 2015</t>
        </is>
      </c>
      <c r="H36" s="4">
        <v>34</v>
      </c>
    </row>
    <row r="37">
      <c r="A37" s="0" t="inlineStr">
        <is>
          <t xml:space="preserve">dec15</t>
        </is>
      </c>
      <c r="B37" s="0" t="inlineStr">
        <is>
          <t xml:space="preserve">Dec-15</t>
        </is>
      </c>
      <c r="C37" s="16">
        <v>42339</v>
      </c>
      <c r="D37" s="16">
        <v>42369</v>
      </c>
      <c r="E37" s="0" t="inlineStr">
        <is>
          <t xml:space="preserve">hist</t>
        </is>
      </c>
      <c r="F37" s="4">
        <v>2015</v>
      </c>
      <c r="G37" s="0" t="inlineStr">
        <is>
          <t xml:space="preserve">Q4 2015</t>
        </is>
      </c>
      <c r="H37" s="4">
        <v>35</v>
      </c>
    </row>
    <row r="38">
      <c r="A38" s="0" t="inlineStr">
        <is>
          <t xml:space="preserve">jan16</t>
        </is>
      </c>
      <c r="B38" s="0" t="inlineStr">
        <is>
          <t xml:space="preserve">Jan-16</t>
        </is>
      </c>
      <c r="C38" s="16">
        <v>42370</v>
      </c>
      <c r="D38" s="16">
        <v>42400</v>
      </c>
      <c r="E38" s="0" t="inlineStr">
        <is>
          <t xml:space="preserve">hist</t>
        </is>
      </c>
      <c r="F38" s="4">
        <v>2016</v>
      </c>
      <c r="G38" s="0" t="inlineStr">
        <is>
          <t xml:space="preserve">Q1 2016</t>
        </is>
      </c>
      <c r="H38" s="4">
        <v>36</v>
      </c>
    </row>
    <row r="39">
      <c r="A39" s="0" t="inlineStr">
        <is>
          <t xml:space="preserve">feb16</t>
        </is>
      </c>
      <c r="B39" s="0" t="inlineStr">
        <is>
          <t xml:space="preserve">Feb-16</t>
        </is>
      </c>
      <c r="C39" s="16">
        <v>42401</v>
      </c>
      <c r="D39" s="16">
        <v>42429</v>
      </c>
      <c r="E39" s="0" t="inlineStr">
        <is>
          <t xml:space="preserve">hist</t>
        </is>
      </c>
      <c r="F39" s="4">
        <v>2016</v>
      </c>
      <c r="G39" s="0" t="inlineStr">
        <is>
          <t xml:space="preserve">Q1 2016</t>
        </is>
      </c>
      <c r="H39" s="4">
        <v>37</v>
      </c>
    </row>
    <row r="40">
      <c r="A40" s="0" t="inlineStr">
        <is>
          <t xml:space="preserve">mar16</t>
        </is>
      </c>
      <c r="B40" s="0" t="inlineStr">
        <is>
          <t xml:space="preserve">Mar-16</t>
        </is>
      </c>
      <c r="C40" s="16">
        <v>42430</v>
      </c>
      <c r="D40" s="16">
        <v>42460</v>
      </c>
      <c r="E40" s="0" t="inlineStr">
        <is>
          <t xml:space="preserve">hist</t>
        </is>
      </c>
      <c r="F40" s="4">
        <v>2016</v>
      </c>
      <c r="G40" s="0" t="inlineStr">
        <is>
          <t xml:space="preserve">Q1 2016</t>
        </is>
      </c>
      <c r="H40" s="4">
        <v>38</v>
      </c>
    </row>
    <row r="41">
      <c r="A41" s="0" t="inlineStr">
        <is>
          <t xml:space="preserve">apr16</t>
        </is>
      </c>
      <c r="B41" s="0" t="inlineStr">
        <is>
          <t xml:space="preserve">Apr-16</t>
        </is>
      </c>
      <c r="C41" s="16">
        <v>42461</v>
      </c>
      <c r="D41" s="16">
        <v>42490</v>
      </c>
      <c r="E41" s="0" t="inlineStr">
        <is>
          <t xml:space="preserve">hist</t>
        </is>
      </c>
      <c r="F41" s="4">
        <v>2016</v>
      </c>
      <c r="G41" s="0" t="inlineStr">
        <is>
          <t xml:space="preserve">Q2 2016</t>
        </is>
      </c>
      <c r="H41" s="4">
        <v>39</v>
      </c>
    </row>
    <row r="42">
      <c r="A42" s="0" t="inlineStr">
        <is>
          <t xml:space="preserve">may16</t>
        </is>
      </c>
      <c r="B42" s="0" t="inlineStr">
        <is>
          <t xml:space="preserve">May-16</t>
        </is>
      </c>
      <c r="C42" s="16">
        <v>42491</v>
      </c>
      <c r="D42" s="16">
        <v>42521</v>
      </c>
      <c r="E42" s="0" t="inlineStr">
        <is>
          <t xml:space="preserve">hist</t>
        </is>
      </c>
      <c r="F42" s="4">
        <v>2016</v>
      </c>
      <c r="G42" s="0" t="inlineStr">
        <is>
          <t xml:space="preserve">Q2 2016</t>
        </is>
      </c>
      <c r="H42" s="4">
        <v>40</v>
      </c>
    </row>
    <row r="43">
      <c r="A43" s="0" t="inlineStr">
        <is>
          <t xml:space="preserve">jun16</t>
        </is>
      </c>
      <c r="B43" s="0" t="inlineStr">
        <is>
          <t xml:space="preserve">Jun-16</t>
        </is>
      </c>
      <c r="C43" s="16">
        <v>42522</v>
      </c>
      <c r="D43" s="16">
        <v>42551</v>
      </c>
      <c r="E43" s="0" t="inlineStr">
        <is>
          <t xml:space="preserve">hist</t>
        </is>
      </c>
      <c r="F43" s="4">
        <v>2016</v>
      </c>
      <c r="G43" s="0" t="inlineStr">
        <is>
          <t xml:space="preserve">Q2 2016</t>
        </is>
      </c>
      <c r="H43" s="4">
        <v>41</v>
      </c>
    </row>
    <row r="44">
      <c r="A44" s="0" t="inlineStr">
        <is>
          <t xml:space="preserve">jul16</t>
        </is>
      </c>
      <c r="B44" s="0" t="inlineStr">
        <is>
          <t xml:space="preserve">Jul-16</t>
        </is>
      </c>
      <c r="C44" s="16">
        <v>42552</v>
      </c>
      <c r="D44" s="16">
        <v>42582</v>
      </c>
      <c r="E44" s="0" t="inlineStr">
        <is>
          <t xml:space="preserve">hist</t>
        </is>
      </c>
      <c r="F44" s="4">
        <v>2016</v>
      </c>
      <c r="G44" s="0" t="inlineStr">
        <is>
          <t xml:space="preserve">Q3 2016</t>
        </is>
      </c>
      <c r="H44" s="4">
        <v>42</v>
      </c>
    </row>
    <row r="45">
      <c r="A45" s="0" t="inlineStr">
        <is>
          <t xml:space="preserve">aug16</t>
        </is>
      </c>
      <c r="B45" s="0" t="inlineStr">
        <is>
          <t xml:space="preserve">Aug-16</t>
        </is>
      </c>
      <c r="C45" s="16">
        <v>42583</v>
      </c>
      <c r="D45" s="16">
        <v>42613</v>
      </c>
      <c r="E45" s="0" t="inlineStr">
        <is>
          <t xml:space="preserve">hist</t>
        </is>
      </c>
      <c r="F45" s="4">
        <v>2016</v>
      </c>
      <c r="G45" s="0" t="inlineStr">
        <is>
          <t xml:space="preserve">Q3 2016</t>
        </is>
      </c>
      <c r="H45" s="4">
        <v>43</v>
      </c>
    </row>
    <row r="46">
      <c r="A46" s="0" t="inlineStr">
        <is>
          <t xml:space="preserve">sep16</t>
        </is>
      </c>
      <c r="B46" s="0" t="inlineStr">
        <is>
          <t xml:space="preserve">Sep-16</t>
        </is>
      </c>
      <c r="C46" s="16">
        <v>42614</v>
      </c>
      <c r="D46" s="16">
        <v>42643</v>
      </c>
      <c r="E46" s="0" t="inlineStr">
        <is>
          <t xml:space="preserve">hist</t>
        </is>
      </c>
      <c r="F46" s="4">
        <v>2016</v>
      </c>
      <c r="G46" s="0" t="inlineStr">
        <is>
          <t xml:space="preserve">Q3 2016</t>
        </is>
      </c>
      <c r="H46" s="4">
        <v>44</v>
      </c>
    </row>
    <row r="47">
      <c r="A47" s="0" t="inlineStr">
        <is>
          <t xml:space="preserve">oct16</t>
        </is>
      </c>
      <c r="B47" s="0" t="inlineStr">
        <is>
          <t xml:space="preserve">Oct-16</t>
        </is>
      </c>
      <c r="C47" s="16">
        <v>42644</v>
      </c>
      <c r="D47" s="16">
        <v>42674</v>
      </c>
      <c r="E47" s="0" t="inlineStr">
        <is>
          <t xml:space="preserve">hist</t>
        </is>
      </c>
      <c r="F47" s="4">
        <v>2016</v>
      </c>
      <c r="G47" s="0" t="inlineStr">
        <is>
          <t xml:space="preserve">Q4 2016</t>
        </is>
      </c>
      <c r="H47" s="4">
        <v>45</v>
      </c>
    </row>
    <row r="48">
      <c r="A48" s="0" t="inlineStr">
        <is>
          <t xml:space="preserve">nov16</t>
        </is>
      </c>
      <c r="B48" s="0" t="inlineStr">
        <is>
          <t xml:space="preserve">Nov-16</t>
        </is>
      </c>
      <c r="C48" s="16">
        <v>42675</v>
      </c>
      <c r="D48" s="16">
        <v>42704</v>
      </c>
      <c r="E48" s="0" t="inlineStr">
        <is>
          <t xml:space="preserve">hist</t>
        </is>
      </c>
      <c r="F48" s="4">
        <v>2016</v>
      </c>
      <c r="G48" s="0" t="inlineStr">
        <is>
          <t xml:space="preserve">Q4 2016</t>
        </is>
      </c>
      <c r="H48" s="4">
        <v>46</v>
      </c>
    </row>
    <row r="49">
      <c r="A49" s="0" t="inlineStr">
        <is>
          <t xml:space="preserve">dec16</t>
        </is>
      </c>
      <c r="B49" s="0" t="inlineStr">
        <is>
          <t xml:space="preserve">Dec-16</t>
        </is>
      </c>
      <c r="C49" s="16">
        <v>42705</v>
      </c>
      <c r="D49" s="16">
        <v>42735</v>
      </c>
      <c r="E49" s="0" t="inlineStr">
        <is>
          <t xml:space="preserve">hist</t>
        </is>
      </c>
      <c r="F49" s="4">
        <v>2016</v>
      </c>
      <c r="G49" s="0" t="inlineStr">
        <is>
          <t xml:space="preserve">Q4 2016</t>
        </is>
      </c>
      <c r="H49" s="4">
        <v>47</v>
      </c>
    </row>
    <row r="50">
      <c r="A50" s="0" t="inlineStr">
        <is>
          <t xml:space="preserve">jan17</t>
        </is>
      </c>
      <c r="B50" s="0" t="inlineStr">
        <is>
          <t xml:space="preserve">Jan-17</t>
        </is>
      </c>
      <c r="C50" s="16">
        <v>42736</v>
      </c>
      <c r="D50" s="16">
        <v>42766</v>
      </c>
      <c r="E50" s="0" t="inlineStr">
        <is>
          <t xml:space="preserve">hist</t>
        </is>
      </c>
      <c r="F50" s="4">
        <v>2017</v>
      </c>
      <c r="G50" s="0" t="inlineStr">
        <is>
          <t xml:space="preserve">Q1 2017</t>
        </is>
      </c>
      <c r="H50" s="4">
        <v>48</v>
      </c>
    </row>
    <row r="51">
      <c r="A51" s="0" t="inlineStr">
        <is>
          <t xml:space="preserve">feb17</t>
        </is>
      </c>
      <c r="B51" s="0" t="inlineStr">
        <is>
          <t xml:space="preserve">Feb-17</t>
        </is>
      </c>
      <c r="C51" s="16">
        <v>42767</v>
      </c>
      <c r="D51" s="16">
        <v>42794</v>
      </c>
      <c r="E51" s="0" t="inlineStr">
        <is>
          <t xml:space="preserve">hist</t>
        </is>
      </c>
      <c r="F51" s="4">
        <v>2017</v>
      </c>
      <c r="G51" s="0" t="inlineStr">
        <is>
          <t xml:space="preserve">Q1 2017</t>
        </is>
      </c>
      <c r="H51" s="4">
        <v>49</v>
      </c>
    </row>
    <row r="52">
      <c r="A52" s="0" t="inlineStr">
        <is>
          <t xml:space="preserve">mar17</t>
        </is>
      </c>
      <c r="B52" s="0" t="inlineStr">
        <is>
          <t xml:space="preserve">Mar-17</t>
        </is>
      </c>
      <c r="C52" s="16">
        <v>42795</v>
      </c>
      <c r="D52" s="16">
        <v>42825</v>
      </c>
      <c r="E52" s="0" t="inlineStr">
        <is>
          <t xml:space="preserve">hist</t>
        </is>
      </c>
      <c r="F52" s="4">
        <v>2017</v>
      </c>
      <c r="G52" s="0" t="inlineStr">
        <is>
          <t xml:space="preserve">Q1 2017</t>
        </is>
      </c>
      <c r="H52" s="4">
        <v>50</v>
      </c>
    </row>
    <row r="53">
      <c r="A53" s="0" t="inlineStr">
        <is>
          <t xml:space="preserve">apr17</t>
        </is>
      </c>
      <c r="B53" s="0" t="inlineStr">
        <is>
          <t xml:space="preserve">Apr-17</t>
        </is>
      </c>
      <c r="C53" s="16">
        <v>42826</v>
      </c>
      <c r="D53" s="16">
        <v>42855</v>
      </c>
      <c r="E53" s="0" t="inlineStr">
        <is>
          <t xml:space="preserve">hist</t>
        </is>
      </c>
      <c r="F53" s="4">
        <v>2017</v>
      </c>
      <c r="G53" s="0" t="inlineStr">
        <is>
          <t xml:space="preserve">Q2 2017</t>
        </is>
      </c>
      <c r="H53" s="4">
        <v>51</v>
      </c>
    </row>
    <row r="54">
      <c r="A54" s="0" t="inlineStr">
        <is>
          <t xml:space="preserve">may17</t>
        </is>
      </c>
      <c r="B54" s="0" t="inlineStr">
        <is>
          <t xml:space="preserve">May-17</t>
        </is>
      </c>
      <c r="C54" s="16">
        <v>42856</v>
      </c>
      <c r="D54" s="16">
        <v>42886</v>
      </c>
      <c r="E54" s="0" t="inlineStr">
        <is>
          <t xml:space="preserve">hist</t>
        </is>
      </c>
      <c r="F54" s="4">
        <v>2017</v>
      </c>
      <c r="G54" s="0" t="inlineStr">
        <is>
          <t xml:space="preserve">Q2 2017</t>
        </is>
      </c>
      <c r="H54" s="4">
        <v>52</v>
      </c>
    </row>
    <row r="55">
      <c r="A55" s="0" t="inlineStr">
        <is>
          <t xml:space="preserve">jun17</t>
        </is>
      </c>
      <c r="B55" s="0" t="inlineStr">
        <is>
          <t xml:space="preserve">Jun-17</t>
        </is>
      </c>
      <c r="C55" s="16">
        <v>42887</v>
      </c>
      <c r="D55" s="16">
        <v>42916</v>
      </c>
      <c r="E55" s="0" t="inlineStr">
        <is>
          <t xml:space="preserve">hist</t>
        </is>
      </c>
      <c r="F55" s="4">
        <v>2017</v>
      </c>
      <c r="G55" s="0" t="inlineStr">
        <is>
          <t xml:space="preserve">Q2 2017</t>
        </is>
      </c>
      <c r="H55" s="4">
        <v>53</v>
      </c>
    </row>
    <row r="56">
      <c r="A56" s="0" t="inlineStr">
        <is>
          <t xml:space="preserve">jul17</t>
        </is>
      </c>
      <c r="B56" s="0" t="inlineStr">
        <is>
          <t xml:space="preserve">Jul-17</t>
        </is>
      </c>
      <c r="C56" s="16">
        <v>42917</v>
      </c>
      <c r="D56" s="16">
        <v>42947</v>
      </c>
      <c r="E56" s="0" t="inlineStr">
        <is>
          <t xml:space="preserve">hist</t>
        </is>
      </c>
      <c r="F56" s="4">
        <v>2017</v>
      </c>
      <c r="G56" s="0" t="inlineStr">
        <is>
          <t xml:space="preserve">Q3 2017</t>
        </is>
      </c>
      <c r="H56" s="4">
        <v>54</v>
      </c>
    </row>
    <row r="57">
      <c r="A57" s="0" t="inlineStr">
        <is>
          <t xml:space="preserve">aug17</t>
        </is>
      </c>
      <c r="B57" s="0" t="inlineStr">
        <is>
          <t xml:space="preserve">Aug-17</t>
        </is>
      </c>
      <c r="C57" s="16">
        <v>42948</v>
      </c>
      <c r="D57" s="16">
        <v>42978</v>
      </c>
      <c r="E57" s="0" t="inlineStr">
        <is>
          <t xml:space="preserve">hist</t>
        </is>
      </c>
      <c r="F57" s="4">
        <v>2017</v>
      </c>
      <c r="G57" s="0" t="inlineStr">
        <is>
          <t xml:space="preserve">Q3 2017</t>
        </is>
      </c>
      <c r="H57" s="4">
        <v>55</v>
      </c>
    </row>
    <row r="58">
      <c r="A58" s="0" t="inlineStr">
        <is>
          <t xml:space="preserve">sep17</t>
        </is>
      </c>
      <c r="B58" s="0" t="inlineStr">
        <is>
          <t xml:space="preserve">Sep-17</t>
        </is>
      </c>
      <c r="C58" s="16">
        <v>42979</v>
      </c>
      <c r="D58" s="16">
        <v>43008</v>
      </c>
      <c r="E58" s="0" t="inlineStr">
        <is>
          <t xml:space="preserve">hist</t>
        </is>
      </c>
      <c r="F58" s="4">
        <v>2017</v>
      </c>
      <c r="G58" s="0" t="inlineStr">
        <is>
          <t xml:space="preserve">Q3 2017</t>
        </is>
      </c>
      <c r="H58" s="4">
        <v>56</v>
      </c>
    </row>
    <row r="59">
      <c r="A59" s="0" t="inlineStr">
        <is>
          <t xml:space="preserve">oct17</t>
        </is>
      </c>
      <c r="B59" s="0" t="inlineStr">
        <is>
          <t xml:space="preserve">Oct-17</t>
        </is>
      </c>
      <c r="C59" s="16">
        <v>43009</v>
      </c>
      <c r="D59" s="16">
        <v>43039</v>
      </c>
      <c r="E59" s="0" t="inlineStr">
        <is>
          <t xml:space="preserve">hist</t>
        </is>
      </c>
      <c r="F59" s="4">
        <v>2017</v>
      </c>
      <c r="G59" s="0" t="inlineStr">
        <is>
          <t xml:space="preserve">Q4 2017</t>
        </is>
      </c>
      <c r="H59" s="4">
        <v>57</v>
      </c>
    </row>
    <row r="60">
      <c r="A60" s="0" t="inlineStr">
        <is>
          <t xml:space="preserve">nov17</t>
        </is>
      </c>
      <c r="B60" s="0" t="inlineStr">
        <is>
          <t xml:space="preserve">Nov-17</t>
        </is>
      </c>
      <c r="C60" s="16">
        <v>43040</v>
      </c>
      <c r="D60" s="16">
        <v>43069</v>
      </c>
      <c r="E60" s="0" t="inlineStr">
        <is>
          <t xml:space="preserve">hist</t>
        </is>
      </c>
      <c r="F60" s="4">
        <v>2017</v>
      </c>
      <c r="G60" s="0" t="inlineStr">
        <is>
          <t xml:space="preserve">Q4 2017</t>
        </is>
      </c>
      <c r="H60" s="4">
        <v>58</v>
      </c>
    </row>
    <row r="61">
      <c r="A61" s="0" t="inlineStr">
        <is>
          <t xml:space="preserve">dec17</t>
        </is>
      </c>
      <c r="B61" s="0" t="inlineStr">
        <is>
          <t xml:space="preserve">Dec-17</t>
        </is>
      </c>
      <c r="C61" s="16">
        <v>43070</v>
      </c>
      <c r="D61" s="16">
        <v>43100</v>
      </c>
      <c r="E61" s="0" t="inlineStr">
        <is>
          <t xml:space="preserve">hist</t>
        </is>
      </c>
      <c r="F61" s="4">
        <v>2017</v>
      </c>
      <c r="G61" s="0" t="inlineStr">
        <is>
          <t xml:space="preserve">Q4 2017</t>
        </is>
      </c>
      <c r="H61" s="4">
        <v>59</v>
      </c>
    </row>
    <row r="62">
      <c r="A62" s="0" t="inlineStr">
        <is>
          <t xml:space="preserve">jan18</t>
        </is>
      </c>
      <c r="B62" s="0" t="inlineStr">
        <is>
          <t xml:space="preserve">Jan-18</t>
        </is>
      </c>
      <c r="C62" s="16">
        <v>43101</v>
      </c>
      <c r="D62" s="16">
        <v>43131</v>
      </c>
      <c r="E62" s="0" t="inlineStr">
        <is>
          <t xml:space="preserve">hist</t>
        </is>
      </c>
      <c r="F62" s="4">
        <v>2018</v>
      </c>
      <c r="G62" s="0" t="inlineStr">
        <is>
          <t xml:space="preserve">Q1 2018</t>
        </is>
      </c>
      <c r="H62" s="4">
        <v>60</v>
      </c>
    </row>
    <row r="63">
      <c r="A63" s="0" t="inlineStr">
        <is>
          <t xml:space="preserve">feb18</t>
        </is>
      </c>
      <c r="B63" s="0" t="inlineStr">
        <is>
          <t xml:space="preserve">Feb-18</t>
        </is>
      </c>
      <c r="C63" s="16">
        <v>43132</v>
      </c>
      <c r="D63" s="16">
        <v>43159</v>
      </c>
      <c r="E63" s="0" t="inlineStr">
        <is>
          <t xml:space="preserve">hist</t>
        </is>
      </c>
      <c r="F63" s="4">
        <v>2018</v>
      </c>
      <c r="G63" s="0" t="inlineStr">
        <is>
          <t xml:space="preserve">Q1 2018</t>
        </is>
      </c>
      <c r="H63" s="4">
        <v>61</v>
      </c>
    </row>
    <row r="64">
      <c r="A64" s="0" t="inlineStr">
        <is>
          <t xml:space="preserve">mar18</t>
        </is>
      </c>
      <c r="B64" s="0" t="inlineStr">
        <is>
          <t xml:space="preserve">Mar-18</t>
        </is>
      </c>
      <c r="C64" s="16">
        <v>43160</v>
      </c>
      <c r="D64" s="16">
        <v>43190</v>
      </c>
      <c r="E64" s="0" t="inlineStr">
        <is>
          <t xml:space="preserve">hist</t>
        </is>
      </c>
      <c r="F64" s="4">
        <v>2018</v>
      </c>
      <c r="G64" s="0" t="inlineStr">
        <is>
          <t xml:space="preserve">Q1 2018</t>
        </is>
      </c>
      <c r="H64" s="4">
        <v>62</v>
      </c>
    </row>
    <row r="65">
      <c r="A65" s="0" t="inlineStr">
        <is>
          <t xml:space="preserve">apr18</t>
        </is>
      </c>
      <c r="B65" s="0" t="inlineStr">
        <is>
          <t xml:space="preserve">Apr-18</t>
        </is>
      </c>
      <c r="C65" s="16">
        <v>43191</v>
      </c>
      <c r="D65" s="16">
        <v>43220</v>
      </c>
      <c r="E65" s="0" t="inlineStr">
        <is>
          <t xml:space="preserve">hist</t>
        </is>
      </c>
      <c r="F65" s="4">
        <v>2018</v>
      </c>
      <c r="G65" s="0" t="inlineStr">
        <is>
          <t xml:space="preserve">Q2 2018</t>
        </is>
      </c>
      <c r="H65" s="4">
        <v>63</v>
      </c>
    </row>
    <row r="66">
      <c r="A66" s="0" t="inlineStr">
        <is>
          <t xml:space="preserve">may18</t>
        </is>
      </c>
      <c r="B66" s="0" t="inlineStr">
        <is>
          <t xml:space="preserve">May-18</t>
        </is>
      </c>
      <c r="C66" s="16">
        <v>43221</v>
      </c>
      <c r="D66" s="16">
        <v>43251</v>
      </c>
      <c r="E66" s="0" t="inlineStr">
        <is>
          <t xml:space="preserve">hist</t>
        </is>
      </c>
      <c r="F66" s="4">
        <v>2018</v>
      </c>
      <c r="G66" s="0" t="inlineStr">
        <is>
          <t xml:space="preserve">Q2 2018</t>
        </is>
      </c>
      <c r="H66" s="4">
        <v>64</v>
      </c>
    </row>
    <row r="67">
      <c r="A67" s="0" t="inlineStr">
        <is>
          <t xml:space="preserve">jun18</t>
        </is>
      </c>
      <c r="B67" s="0" t="inlineStr">
        <is>
          <t xml:space="preserve">Jun-18</t>
        </is>
      </c>
      <c r="C67" s="16">
        <v>43252</v>
      </c>
      <c r="D67" s="16">
        <v>43281</v>
      </c>
      <c r="E67" s="0" t="inlineStr">
        <is>
          <t xml:space="preserve">hist</t>
        </is>
      </c>
      <c r="F67" s="4">
        <v>2018</v>
      </c>
      <c r="G67" s="0" t="inlineStr">
        <is>
          <t xml:space="preserve">Q2 2018</t>
        </is>
      </c>
      <c r="H67" s="4">
        <v>65</v>
      </c>
    </row>
    <row r="68">
      <c r="A68" s="0" t="inlineStr">
        <is>
          <t xml:space="preserve">jul18</t>
        </is>
      </c>
      <c r="B68" s="0" t="inlineStr">
        <is>
          <t xml:space="preserve">Jul-18</t>
        </is>
      </c>
      <c r="C68" s="16">
        <v>43282</v>
      </c>
      <c r="D68" s="16">
        <v>43312</v>
      </c>
      <c r="E68" s="0" t="inlineStr">
        <is>
          <t xml:space="preserve">hist</t>
        </is>
      </c>
      <c r="F68" s="4">
        <v>2018</v>
      </c>
      <c r="G68" s="0" t="inlineStr">
        <is>
          <t xml:space="preserve">Q3 2018</t>
        </is>
      </c>
      <c r="H68" s="4">
        <v>66</v>
      </c>
    </row>
    <row r="69">
      <c r="A69" s="0" t="inlineStr">
        <is>
          <t xml:space="preserve">aug18</t>
        </is>
      </c>
      <c r="B69" s="0" t="inlineStr">
        <is>
          <t xml:space="preserve">Aug-18</t>
        </is>
      </c>
      <c r="C69" s="16">
        <v>43313</v>
      </c>
      <c r="D69" s="16">
        <v>43343</v>
      </c>
      <c r="E69" s="0" t="inlineStr">
        <is>
          <t xml:space="preserve">hist</t>
        </is>
      </c>
      <c r="F69" s="4">
        <v>2018</v>
      </c>
      <c r="G69" s="0" t="inlineStr">
        <is>
          <t xml:space="preserve">Q3 2018</t>
        </is>
      </c>
      <c r="H69" s="4">
        <v>67</v>
      </c>
    </row>
    <row r="70">
      <c r="A70" s="0" t="inlineStr">
        <is>
          <t xml:space="preserve">sep18</t>
        </is>
      </c>
      <c r="B70" s="0" t="inlineStr">
        <is>
          <t xml:space="preserve">Sep-18</t>
        </is>
      </c>
      <c r="C70" s="16">
        <v>43344</v>
      </c>
      <c r="D70" s="16">
        <v>43373</v>
      </c>
      <c r="E70" s="0" t="inlineStr">
        <is>
          <t xml:space="preserve">hist</t>
        </is>
      </c>
      <c r="F70" s="4">
        <v>2018</v>
      </c>
      <c r="G70" s="0" t="inlineStr">
        <is>
          <t xml:space="preserve">Q3 2018</t>
        </is>
      </c>
      <c r="H70" s="4">
        <v>68</v>
      </c>
    </row>
    <row r="71">
      <c r="A71" s="0" t="inlineStr">
        <is>
          <t xml:space="preserve">oct18</t>
        </is>
      </c>
      <c r="B71" s="0" t="inlineStr">
        <is>
          <t xml:space="preserve">Oct-18</t>
        </is>
      </c>
      <c r="C71" s="16">
        <v>43374</v>
      </c>
      <c r="D71" s="16">
        <v>43404</v>
      </c>
      <c r="E71" s="0" t="inlineStr">
        <is>
          <t xml:space="preserve">hist</t>
        </is>
      </c>
      <c r="F71" s="4">
        <v>2018</v>
      </c>
      <c r="G71" s="0" t="inlineStr">
        <is>
          <t xml:space="preserve">Q4 2018</t>
        </is>
      </c>
      <c r="H71" s="4">
        <v>69</v>
      </c>
    </row>
    <row r="72">
      <c r="A72" s="0" t="inlineStr">
        <is>
          <t xml:space="preserve">nov18</t>
        </is>
      </c>
      <c r="B72" s="0" t="inlineStr">
        <is>
          <t xml:space="preserve">Nov-18</t>
        </is>
      </c>
      <c r="C72" s="16">
        <v>43405</v>
      </c>
      <c r="D72" s="16">
        <v>43434</v>
      </c>
      <c r="E72" s="0" t="inlineStr">
        <is>
          <t xml:space="preserve">hist</t>
        </is>
      </c>
      <c r="F72" s="4">
        <v>2018</v>
      </c>
      <c r="G72" s="0" t="inlineStr">
        <is>
          <t xml:space="preserve">Q4 2018</t>
        </is>
      </c>
      <c r="H72" s="4">
        <v>70</v>
      </c>
    </row>
    <row r="73">
      <c r="A73" s="0" t="inlineStr">
        <is>
          <t xml:space="preserve">dec18</t>
        </is>
      </c>
      <c r="B73" s="0" t="inlineStr">
        <is>
          <t xml:space="preserve">Dec-18</t>
        </is>
      </c>
      <c r="C73" s="16">
        <v>43435</v>
      </c>
      <c r="D73" s="16">
        <v>43465</v>
      </c>
      <c r="E73" s="0" t="inlineStr">
        <is>
          <t xml:space="preserve">hist</t>
        </is>
      </c>
      <c r="F73" s="4">
        <v>2018</v>
      </c>
      <c r="G73" s="0" t="inlineStr">
        <is>
          <t xml:space="preserve">Q4 2018</t>
        </is>
      </c>
      <c r="H73" s="4">
        <v>71</v>
      </c>
    </row>
    <row r="74">
      <c r="A74" s="0" t="inlineStr">
        <is>
          <t xml:space="preserve">jan19</t>
        </is>
      </c>
      <c r="B74" s="0" t="inlineStr">
        <is>
          <t xml:space="preserve">Jan-19</t>
        </is>
      </c>
      <c r="C74" s="16">
        <v>43466</v>
      </c>
      <c r="D74" s="16">
        <v>43496</v>
      </c>
      <c r="E74" s="0" t="inlineStr">
        <is>
          <t xml:space="preserve">hist</t>
        </is>
      </c>
      <c r="F74" s="4">
        <v>2019</v>
      </c>
      <c r="G74" s="0" t="inlineStr">
        <is>
          <t xml:space="preserve">Q1 2019</t>
        </is>
      </c>
      <c r="H74" s="4">
        <v>72</v>
      </c>
    </row>
    <row r="75">
      <c r="A75" s="0" t="inlineStr">
        <is>
          <t xml:space="preserve">feb19</t>
        </is>
      </c>
      <c r="B75" s="0" t="inlineStr">
        <is>
          <t xml:space="preserve">Feb-19</t>
        </is>
      </c>
      <c r="C75" s="16">
        <v>43497</v>
      </c>
      <c r="D75" s="16">
        <v>43524</v>
      </c>
      <c r="E75" s="0" t="inlineStr">
        <is>
          <t xml:space="preserve">hist</t>
        </is>
      </c>
      <c r="F75" s="4">
        <v>2019</v>
      </c>
      <c r="G75" s="0" t="inlineStr">
        <is>
          <t xml:space="preserve">Q1 2019</t>
        </is>
      </c>
      <c r="H75" s="4">
        <v>73</v>
      </c>
    </row>
    <row r="76">
      <c r="A76" s="0" t="inlineStr">
        <is>
          <t xml:space="preserve">mar19</t>
        </is>
      </c>
      <c r="B76" s="0" t="inlineStr">
        <is>
          <t xml:space="preserve">Mar-19</t>
        </is>
      </c>
      <c r="C76" s="16">
        <v>43525</v>
      </c>
      <c r="D76" s="16">
        <v>43555</v>
      </c>
      <c r="E76" s="0" t="inlineStr">
        <is>
          <t xml:space="preserve">hist</t>
        </is>
      </c>
      <c r="F76" s="4">
        <v>2019</v>
      </c>
      <c r="G76" s="0" t="inlineStr">
        <is>
          <t xml:space="preserve">Q1 2019</t>
        </is>
      </c>
      <c r="H76" s="4">
        <v>74</v>
      </c>
    </row>
    <row r="77">
      <c r="A77" s="0" t="inlineStr">
        <is>
          <t xml:space="preserve">apr19</t>
        </is>
      </c>
      <c r="B77" s="0" t="inlineStr">
        <is>
          <t xml:space="preserve">Apr-19</t>
        </is>
      </c>
      <c r="C77" s="16">
        <v>43556</v>
      </c>
      <c r="D77" s="16">
        <v>43585</v>
      </c>
      <c r="E77" s="0" t="inlineStr">
        <is>
          <t xml:space="preserve">hist</t>
        </is>
      </c>
      <c r="F77" s="4">
        <v>2019</v>
      </c>
      <c r="G77" s="0" t="inlineStr">
        <is>
          <t xml:space="preserve">Q2 2019</t>
        </is>
      </c>
      <c r="H77" s="4">
        <v>75</v>
      </c>
    </row>
    <row r="78">
      <c r="A78" s="0" t="inlineStr">
        <is>
          <t xml:space="preserve">may19</t>
        </is>
      </c>
      <c r="B78" s="0" t="inlineStr">
        <is>
          <t xml:space="preserve">May-19</t>
        </is>
      </c>
      <c r="C78" s="16">
        <v>43586</v>
      </c>
      <c r="D78" s="16">
        <v>43616</v>
      </c>
      <c r="E78" s="0" t="inlineStr">
        <is>
          <t xml:space="preserve">hist</t>
        </is>
      </c>
      <c r="F78" s="4">
        <v>2019</v>
      </c>
      <c r="G78" s="0" t="inlineStr">
        <is>
          <t xml:space="preserve">Q2 2019</t>
        </is>
      </c>
      <c r="H78" s="4">
        <v>76</v>
      </c>
    </row>
    <row r="79">
      <c r="A79" s="0" t="inlineStr">
        <is>
          <t xml:space="preserve">jun19</t>
        </is>
      </c>
      <c r="B79" s="0" t="inlineStr">
        <is>
          <t xml:space="preserve">Jun-19</t>
        </is>
      </c>
      <c r="C79" s="16">
        <v>43617</v>
      </c>
      <c r="D79" s="16">
        <v>43646</v>
      </c>
      <c r="E79" s="0" t="inlineStr">
        <is>
          <t xml:space="preserve">hist</t>
        </is>
      </c>
      <c r="F79" s="4">
        <v>2019</v>
      </c>
      <c r="G79" s="0" t="inlineStr">
        <is>
          <t xml:space="preserve">Q2 2019</t>
        </is>
      </c>
      <c r="H79" s="4">
        <v>77</v>
      </c>
    </row>
    <row r="80">
      <c r="A80" s="0" t="inlineStr">
        <is>
          <t xml:space="preserve">jul19</t>
        </is>
      </c>
      <c r="B80" s="0" t="inlineStr">
        <is>
          <t xml:space="preserve">Jul-19</t>
        </is>
      </c>
      <c r="C80" s="16">
        <v>43647</v>
      </c>
      <c r="D80" s="16">
        <v>43677</v>
      </c>
      <c r="E80" s="0" t="inlineStr">
        <is>
          <t xml:space="preserve">hist</t>
        </is>
      </c>
      <c r="F80" s="4">
        <v>2019</v>
      </c>
      <c r="G80" s="0" t="inlineStr">
        <is>
          <t xml:space="preserve">Q3 2019</t>
        </is>
      </c>
      <c r="H80" s="4">
        <v>78</v>
      </c>
    </row>
    <row r="81">
      <c r="A81" s="0" t="inlineStr">
        <is>
          <t xml:space="preserve">aug19</t>
        </is>
      </c>
      <c r="B81" s="0" t="inlineStr">
        <is>
          <t xml:space="preserve">Aug-19</t>
        </is>
      </c>
      <c r="C81" s="16">
        <v>43678</v>
      </c>
      <c r="D81" s="16">
        <v>43708</v>
      </c>
      <c r="E81" s="0" t="inlineStr">
        <is>
          <t xml:space="preserve">hist</t>
        </is>
      </c>
      <c r="F81" s="4">
        <v>2019</v>
      </c>
      <c r="G81" s="0" t="inlineStr">
        <is>
          <t xml:space="preserve">Q3 2019</t>
        </is>
      </c>
      <c r="H81" s="4">
        <v>79</v>
      </c>
    </row>
    <row r="82">
      <c r="A82" s="0" t="inlineStr">
        <is>
          <t xml:space="preserve">sep19</t>
        </is>
      </c>
      <c r="B82" s="0" t="inlineStr">
        <is>
          <t xml:space="preserve">Sep-19</t>
        </is>
      </c>
      <c r="C82" s="16">
        <v>43709</v>
      </c>
      <c r="D82" s="16">
        <v>43738</v>
      </c>
      <c r="E82" s="0" t="inlineStr">
        <is>
          <t xml:space="preserve">hist</t>
        </is>
      </c>
      <c r="F82" s="4">
        <v>2019</v>
      </c>
      <c r="G82" s="0" t="inlineStr">
        <is>
          <t xml:space="preserve">Q3 2019</t>
        </is>
      </c>
      <c r="H82" s="4">
        <v>80</v>
      </c>
    </row>
    <row r="83">
      <c r="A83" s="0" t="inlineStr">
        <is>
          <t xml:space="preserve">oct19</t>
        </is>
      </c>
      <c r="B83" s="0" t="inlineStr">
        <is>
          <t xml:space="preserve">Oct-19</t>
        </is>
      </c>
      <c r="C83" s="16">
        <v>43739</v>
      </c>
      <c r="D83" s="16">
        <v>43769</v>
      </c>
      <c r="E83" s="0" t="inlineStr">
        <is>
          <t xml:space="preserve">hist</t>
        </is>
      </c>
      <c r="F83" s="4">
        <v>2019</v>
      </c>
      <c r="G83" s="0" t="inlineStr">
        <is>
          <t xml:space="preserve">Q4 2019</t>
        </is>
      </c>
      <c r="H83" s="4">
        <v>81</v>
      </c>
    </row>
    <row r="84">
      <c r="A84" s="0" t="inlineStr">
        <is>
          <t xml:space="preserve">nov19</t>
        </is>
      </c>
      <c r="B84" s="0" t="inlineStr">
        <is>
          <t xml:space="preserve">Nov-19</t>
        </is>
      </c>
      <c r="C84" s="16">
        <v>43770</v>
      </c>
      <c r="D84" s="16">
        <v>43799</v>
      </c>
      <c r="E84" s="0" t="inlineStr">
        <is>
          <t xml:space="preserve">hist</t>
        </is>
      </c>
      <c r="F84" s="4">
        <v>2019</v>
      </c>
      <c r="G84" s="0" t="inlineStr">
        <is>
          <t xml:space="preserve">Q4 2019</t>
        </is>
      </c>
      <c r="H84" s="4">
        <v>82</v>
      </c>
    </row>
    <row r="85">
      <c r="A85" s="0" t="inlineStr">
        <is>
          <t xml:space="preserve">dec19</t>
        </is>
      </c>
      <c r="B85" s="0" t="inlineStr">
        <is>
          <t xml:space="preserve">Dec-19</t>
        </is>
      </c>
      <c r="C85" s="16">
        <v>43800</v>
      </c>
      <c r="D85" s="16">
        <v>43830</v>
      </c>
      <c r="E85" s="0" t="inlineStr">
        <is>
          <t xml:space="preserve">hist</t>
        </is>
      </c>
      <c r="F85" s="4">
        <v>2019</v>
      </c>
      <c r="G85" s="0" t="inlineStr">
        <is>
          <t xml:space="preserve">Q4 2019</t>
        </is>
      </c>
      <c r="H85" s="4">
        <v>83</v>
      </c>
    </row>
    <row r="86">
      <c r="A86" s="0" t="inlineStr">
        <is>
          <t xml:space="preserve">jan20</t>
        </is>
      </c>
      <c r="B86" s="0" t="inlineStr">
        <is>
          <t xml:space="preserve">Jan-20</t>
        </is>
      </c>
      <c r="C86" s="16">
        <v>43831</v>
      </c>
      <c r="D86" s="16">
        <v>43861</v>
      </c>
      <c r="E86" s="0" t="inlineStr">
        <is>
          <t xml:space="preserve">hist</t>
        </is>
      </c>
      <c r="F86" s="4">
        <v>2020</v>
      </c>
      <c r="G86" s="0" t="inlineStr">
        <is>
          <t xml:space="preserve">Q1 2020</t>
        </is>
      </c>
      <c r="H86" s="4">
        <v>84</v>
      </c>
    </row>
    <row r="87">
      <c r="A87" s="0" t="inlineStr">
        <is>
          <t xml:space="preserve">feb20</t>
        </is>
      </c>
      <c r="B87" s="0" t="inlineStr">
        <is>
          <t xml:space="preserve">Feb-20</t>
        </is>
      </c>
      <c r="C87" s="16">
        <v>43862</v>
      </c>
      <c r="D87" s="16">
        <v>43890</v>
      </c>
      <c r="E87" s="0" t="inlineStr">
        <is>
          <t xml:space="preserve">hist</t>
        </is>
      </c>
      <c r="F87" s="4">
        <v>2020</v>
      </c>
      <c r="G87" s="0" t="inlineStr">
        <is>
          <t xml:space="preserve">Q1 2020</t>
        </is>
      </c>
      <c r="H87" s="4">
        <v>85</v>
      </c>
    </row>
    <row r="88">
      <c r="A88" s="0" t="inlineStr">
        <is>
          <t xml:space="preserve">mar20</t>
        </is>
      </c>
      <c r="B88" s="0" t="inlineStr">
        <is>
          <t xml:space="preserve">Mar-20</t>
        </is>
      </c>
      <c r="C88" s="16">
        <v>43891</v>
      </c>
      <c r="D88" s="16">
        <v>43921</v>
      </c>
      <c r="E88" s="0" t="inlineStr">
        <is>
          <t xml:space="preserve">hist</t>
        </is>
      </c>
      <c r="F88" s="4">
        <v>2020</v>
      </c>
      <c r="G88" s="0" t="inlineStr">
        <is>
          <t xml:space="preserve">Q1 2020</t>
        </is>
      </c>
      <c r="H88" s="4">
        <v>86</v>
      </c>
    </row>
    <row r="89">
      <c r="A89" s="0" t="inlineStr">
        <is>
          <t xml:space="preserve">apr20</t>
        </is>
      </c>
      <c r="B89" s="0" t="inlineStr">
        <is>
          <t xml:space="preserve">Apr-20</t>
        </is>
      </c>
      <c r="C89" s="16">
        <v>43922</v>
      </c>
      <c r="D89" s="16">
        <v>43951</v>
      </c>
      <c r="E89" s="0" t="inlineStr">
        <is>
          <t xml:space="preserve">hist</t>
        </is>
      </c>
      <c r="F89" s="4">
        <v>2020</v>
      </c>
      <c r="G89" s="0" t="inlineStr">
        <is>
          <t xml:space="preserve">Q2 2020</t>
        </is>
      </c>
      <c r="H89" s="4">
        <v>87</v>
      </c>
    </row>
    <row r="90">
      <c r="A90" s="0" t="inlineStr">
        <is>
          <t xml:space="preserve">may20</t>
        </is>
      </c>
      <c r="B90" s="0" t="inlineStr">
        <is>
          <t xml:space="preserve">May-20</t>
        </is>
      </c>
      <c r="C90" s="16">
        <v>43952</v>
      </c>
      <c r="D90" s="16">
        <v>43982</v>
      </c>
      <c r="E90" s="0" t="inlineStr">
        <is>
          <t xml:space="preserve">hist</t>
        </is>
      </c>
      <c r="F90" s="4">
        <v>2020</v>
      </c>
      <c r="G90" s="0" t="inlineStr">
        <is>
          <t xml:space="preserve">Q2 2020</t>
        </is>
      </c>
      <c r="H90" s="4">
        <v>88</v>
      </c>
    </row>
    <row r="91">
      <c r="A91" s="0" t="inlineStr">
        <is>
          <t xml:space="preserve">jun20</t>
        </is>
      </c>
      <c r="B91" s="0" t="inlineStr">
        <is>
          <t xml:space="preserve">Jun-20</t>
        </is>
      </c>
      <c r="C91" s="16">
        <v>43983</v>
      </c>
      <c r="D91" s="16">
        <v>44012</v>
      </c>
      <c r="E91" s="0" t="inlineStr">
        <is>
          <t xml:space="preserve">hist</t>
        </is>
      </c>
      <c r="F91" s="4">
        <v>2020</v>
      </c>
      <c r="G91" s="0" t="inlineStr">
        <is>
          <t xml:space="preserve">Q2 2020</t>
        </is>
      </c>
      <c r="H91" s="4">
        <v>89</v>
      </c>
    </row>
    <row r="92">
      <c r="A92" s="0" t="inlineStr">
        <is>
          <t xml:space="preserve">jul20</t>
        </is>
      </c>
      <c r="B92" s="0" t="inlineStr">
        <is>
          <t xml:space="preserve">Jul-20</t>
        </is>
      </c>
      <c r="C92" s="16">
        <v>44013</v>
      </c>
      <c r="D92" s="16">
        <v>44043</v>
      </c>
      <c r="E92" s="0" t="inlineStr">
        <is>
          <t xml:space="preserve">hist</t>
        </is>
      </c>
      <c r="F92" s="4">
        <v>2020</v>
      </c>
      <c r="G92" s="0" t="inlineStr">
        <is>
          <t xml:space="preserve">Q3 2020</t>
        </is>
      </c>
      <c r="H92" s="4">
        <v>90</v>
      </c>
    </row>
    <row r="93">
      <c r="A93" s="0" t="inlineStr">
        <is>
          <t xml:space="preserve">aug20</t>
        </is>
      </c>
      <c r="B93" s="0" t="inlineStr">
        <is>
          <t xml:space="preserve">Aug-20</t>
        </is>
      </c>
      <c r="C93" s="16">
        <v>44044</v>
      </c>
      <c r="D93" s="16">
        <v>44074</v>
      </c>
      <c r="E93" s="0" t="inlineStr">
        <is>
          <t xml:space="preserve">hist</t>
        </is>
      </c>
      <c r="F93" s="4">
        <v>2020</v>
      </c>
      <c r="G93" s="0" t="inlineStr">
        <is>
          <t xml:space="preserve">Q3 2020</t>
        </is>
      </c>
      <c r="H93" s="4">
        <v>91</v>
      </c>
    </row>
    <row r="94">
      <c r="A94" s="0" t="inlineStr">
        <is>
          <t xml:space="preserve">sep20</t>
        </is>
      </c>
      <c r="B94" s="0" t="inlineStr">
        <is>
          <t xml:space="preserve">Sep-20</t>
        </is>
      </c>
      <c r="C94" s="16">
        <v>44075</v>
      </c>
      <c r="D94" s="16">
        <v>44104</v>
      </c>
      <c r="E94" s="0" t="inlineStr">
        <is>
          <t xml:space="preserve">hist</t>
        </is>
      </c>
      <c r="F94" s="4">
        <v>2020</v>
      </c>
      <c r="G94" s="0" t="inlineStr">
        <is>
          <t xml:space="preserve">Q3 2020</t>
        </is>
      </c>
      <c r="H94" s="4">
        <v>92</v>
      </c>
    </row>
    <row r="95">
      <c r="A95" s="0" t="inlineStr">
        <is>
          <t xml:space="preserve">oct20</t>
        </is>
      </c>
      <c r="B95" s="0" t="inlineStr">
        <is>
          <t xml:space="preserve">Oct-20</t>
        </is>
      </c>
      <c r="C95" s="16">
        <v>44105</v>
      </c>
      <c r="D95" s="16">
        <v>44135</v>
      </c>
      <c r="E95" s="0" t="inlineStr">
        <is>
          <t xml:space="preserve">hist</t>
        </is>
      </c>
      <c r="F95" s="4">
        <v>2020</v>
      </c>
      <c r="G95" s="0" t="inlineStr">
        <is>
          <t xml:space="preserve">Q4 2020</t>
        </is>
      </c>
      <c r="H95" s="4">
        <v>93</v>
      </c>
    </row>
    <row r="96">
      <c r="A96" s="0" t="inlineStr">
        <is>
          <t xml:space="preserve">nov20</t>
        </is>
      </c>
      <c r="B96" s="0" t="inlineStr">
        <is>
          <t xml:space="preserve">Nov-20</t>
        </is>
      </c>
      <c r="C96" s="16">
        <v>44136</v>
      </c>
      <c r="D96" s="16">
        <v>44165</v>
      </c>
      <c r="E96" s="0" t="inlineStr">
        <is>
          <t xml:space="preserve">hist</t>
        </is>
      </c>
      <c r="F96" s="4">
        <v>2020</v>
      </c>
      <c r="G96" s="0" t="inlineStr">
        <is>
          <t xml:space="preserve">Q4 2020</t>
        </is>
      </c>
      <c r="H96" s="4">
        <v>94</v>
      </c>
    </row>
    <row r="97">
      <c r="A97" s="0" t="inlineStr">
        <is>
          <t xml:space="preserve">dec20</t>
        </is>
      </c>
      <c r="B97" s="0" t="inlineStr">
        <is>
          <t xml:space="preserve">Dec-20</t>
        </is>
      </c>
      <c r="C97" s="16">
        <v>44166</v>
      </c>
      <c r="D97" s="16">
        <v>44196</v>
      </c>
      <c r="E97" s="0" t="inlineStr">
        <is>
          <t xml:space="preserve">hist</t>
        </is>
      </c>
      <c r="F97" s="4">
        <v>2020</v>
      </c>
      <c r="G97" s="0" t="inlineStr">
        <is>
          <t xml:space="preserve">Q4 2020</t>
        </is>
      </c>
      <c r="H97" s="4">
        <v>95</v>
      </c>
    </row>
    <row r="98">
      <c r="A98" s="0" t="inlineStr">
        <is>
          <t xml:space="preserve">jan21</t>
        </is>
      </c>
      <c r="B98" s="0" t="inlineStr">
        <is>
          <t xml:space="preserve">Jan-21</t>
        </is>
      </c>
      <c r="C98" s="16">
        <v>44197</v>
      </c>
      <c r="D98" s="16">
        <v>44227</v>
      </c>
      <c r="E98" s="0" t="inlineStr">
        <is>
          <t xml:space="preserve">hist</t>
        </is>
      </c>
      <c r="F98" s="4">
        <v>2021</v>
      </c>
      <c r="G98" s="0" t="inlineStr">
        <is>
          <t xml:space="preserve">Q1 2021</t>
        </is>
      </c>
      <c r="H98" s="4">
        <v>96</v>
      </c>
    </row>
    <row r="99">
      <c r="A99" s="0" t="inlineStr">
        <is>
          <t xml:space="preserve">feb21</t>
        </is>
      </c>
      <c r="B99" s="0" t="inlineStr">
        <is>
          <t xml:space="preserve">Feb-21</t>
        </is>
      </c>
      <c r="C99" s="16">
        <v>44228</v>
      </c>
      <c r="D99" s="16">
        <v>44255</v>
      </c>
      <c r="E99" s="0" t="inlineStr">
        <is>
          <t xml:space="preserve">hist</t>
        </is>
      </c>
      <c r="F99" s="4">
        <v>2021</v>
      </c>
      <c r="G99" s="0" t="inlineStr">
        <is>
          <t xml:space="preserve">Q1 2021</t>
        </is>
      </c>
      <c r="H99" s="4">
        <v>97</v>
      </c>
    </row>
    <row r="100">
      <c r="A100" s="0" t="inlineStr">
        <is>
          <t xml:space="preserve">mar21</t>
        </is>
      </c>
      <c r="B100" s="0" t="inlineStr">
        <is>
          <t xml:space="preserve">Mar-21</t>
        </is>
      </c>
      <c r="C100" s="16">
        <v>44256</v>
      </c>
      <c r="D100" s="16">
        <v>44286</v>
      </c>
      <c r="E100" s="0" t="inlineStr">
        <is>
          <t xml:space="preserve">hist</t>
        </is>
      </c>
      <c r="F100" s="4">
        <v>2021</v>
      </c>
      <c r="G100" s="0" t="inlineStr">
        <is>
          <t xml:space="preserve">Q1 2021</t>
        </is>
      </c>
      <c r="H100" s="4">
        <v>98</v>
      </c>
    </row>
    <row r="101">
      <c r="A101" s="0" t="inlineStr">
        <is>
          <t xml:space="preserve">apr21</t>
        </is>
      </c>
      <c r="B101" s="0" t="inlineStr">
        <is>
          <t xml:space="preserve">Apr-21</t>
        </is>
      </c>
      <c r="C101" s="16">
        <v>44287</v>
      </c>
      <c r="D101" s="16">
        <v>44316</v>
      </c>
      <c r="E101" s="0" t="inlineStr">
        <is>
          <t xml:space="preserve">hist</t>
        </is>
      </c>
      <c r="F101" s="4">
        <v>2021</v>
      </c>
      <c r="G101" s="0" t="inlineStr">
        <is>
          <t xml:space="preserve">Q2 2021</t>
        </is>
      </c>
      <c r="H101" s="4">
        <v>99</v>
      </c>
    </row>
    <row r="102">
      <c r="A102" s="0" t="inlineStr">
        <is>
          <t xml:space="preserve">may21</t>
        </is>
      </c>
      <c r="B102" s="0" t="inlineStr">
        <is>
          <t xml:space="preserve">May-21</t>
        </is>
      </c>
      <c r="C102" s="16">
        <v>44317</v>
      </c>
      <c r="D102" s="16">
        <v>44347</v>
      </c>
      <c r="E102" s="0" t="inlineStr">
        <is>
          <t xml:space="preserve">hist</t>
        </is>
      </c>
      <c r="F102" s="4">
        <v>2021</v>
      </c>
      <c r="G102" s="0" t="inlineStr">
        <is>
          <t xml:space="preserve">Q2 2021</t>
        </is>
      </c>
      <c r="H102" s="4">
        <v>100</v>
      </c>
    </row>
    <row r="103">
      <c r="A103" s="0" t="inlineStr">
        <is>
          <t xml:space="preserve">jun21</t>
        </is>
      </c>
      <c r="B103" s="0" t="inlineStr">
        <is>
          <t xml:space="preserve">Jun-21</t>
        </is>
      </c>
      <c r="C103" s="16">
        <v>44348</v>
      </c>
      <c r="D103" s="16">
        <v>44377</v>
      </c>
      <c r="E103" s="0" t="inlineStr">
        <is>
          <t xml:space="preserve">hist</t>
        </is>
      </c>
      <c r="F103" s="4">
        <v>2021</v>
      </c>
      <c r="G103" s="0" t="inlineStr">
        <is>
          <t xml:space="preserve">Q2 2021</t>
        </is>
      </c>
      <c r="H103" s="4">
        <v>101</v>
      </c>
    </row>
    <row r="104">
      <c r="A104" s="0" t="inlineStr">
        <is>
          <t xml:space="preserve">jul21</t>
        </is>
      </c>
      <c r="B104" s="0" t="inlineStr">
        <is>
          <t xml:space="preserve">Jul-21</t>
        </is>
      </c>
      <c r="C104" s="16">
        <v>44378</v>
      </c>
      <c r="D104" s="16">
        <v>44408</v>
      </c>
      <c r="E104" s="0" t="inlineStr">
        <is>
          <t xml:space="preserve">hist</t>
        </is>
      </c>
      <c r="F104" s="4">
        <v>2021</v>
      </c>
      <c r="G104" s="0" t="inlineStr">
        <is>
          <t xml:space="preserve">Q3 2021</t>
        </is>
      </c>
      <c r="H104" s="4">
        <v>102</v>
      </c>
    </row>
    <row r="105">
      <c r="A105" s="0" t="inlineStr">
        <is>
          <t xml:space="preserve">aug21</t>
        </is>
      </c>
      <c r="B105" s="0" t="inlineStr">
        <is>
          <t xml:space="preserve">Aug-21</t>
        </is>
      </c>
      <c r="C105" s="16">
        <v>44409</v>
      </c>
      <c r="D105" s="16">
        <v>44439</v>
      </c>
      <c r="E105" s="0" t="inlineStr">
        <is>
          <t xml:space="preserve">hist</t>
        </is>
      </c>
      <c r="F105" s="4">
        <v>2021</v>
      </c>
      <c r="G105" s="0" t="inlineStr">
        <is>
          <t xml:space="preserve">Q3 2021</t>
        </is>
      </c>
      <c r="H105" s="4">
        <v>103</v>
      </c>
    </row>
    <row r="106">
      <c r="A106" s="0" t="inlineStr">
        <is>
          <t xml:space="preserve">sep21</t>
        </is>
      </c>
      <c r="B106" s="0" t="inlineStr">
        <is>
          <t xml:space="preserve">Sep-21</t>
        </is>
      </c>
      <c r="C106" s="16">
        <v>44440</v>
      </c>
      <c r="D106" s="16">
        <v>44469</v>
      </c>
      <c r="E106" s="0" t="inlineStr">
        <is>
          <t xml:space="preserve">hist</t>
        </is>
      </c>
      <c r="F106" s="4">
        <v>2021</v>
      </c>
      <c r="G106" s="0" t="inlineStr">
        <is>
          <t xml:space="preserve">Q3 2021</t>
        </is>
      </c>
      <c r="H106" s="4">
        <v>104</v>
      </c>
    </row>
    <row r="107">
      <c r="A107" s="0" t="inlineStr">
        <is>
          <t xml:space="preserve">oct21</t>
        </is>
      </c>
      <c r="B107" s="0" t="inlineStr">
        <is>
          <t xml:space="preserve">Oct-21</t>
        </is>
      </c>
      <c r="C107" s="16">
        <v>44470</v>
      </c>
      <c r="D107" s="16">
        <v>44500</v>
      </c>
      <c r="E107" s="0" t="inlineStr">
        <is>
          <t xml:space="preserve">hist</t>
        </is>
      </c>
      <c r="F107" s="4">
        <v>2021</v>
      </c>
      <c r="G107" s="0" t="inlineStr">
        <is>
          <t xml:space="preserve">Q4 2021</t>
        </is>
      </c>
      <c r="H107" s="4">
        <v>105</v>
      </c>
    </row>
    <row r="108">
      <c r="A108" s="0" t="inlineStr">
        <is>
          <t xml:space="preserve">nov21</t>
        </is>
      </c>
      <c r="B108" s="0" t="inlineStr">
        <is>
          <t xml:space="preserve">Nov-21</t>
        </is>
      </c>
      <c r="C108" s="16">
        <v>44501</v>
      </c>
      <c r="D108" s="16">
        <v>44530</v>
      </c>
      <c r="E108" s="0" t="inlineStr">
        <is>
          <t xml:space="preserve">hist</t>
        </is>
      </c>
      <c r="F108" s="4">
        <v>2021</v>
      </c>
      <c r="G108" s="0" t="inlineStr">
        <is>
          <t xml:space="preserve">Q4 2021</t>
        </is>
      </c>
      <c r="H108" s="4">
        <v>106</v>
      </c>
    </row>
    <row r="109">
      <c r="A109" s="0" t="inlineStr">
        <is>
          <t xml:space="preserve">dec21</t>
        </is>
      </c>
      <c r="B109" s="0" t="inlineStr">
        <is>
          <t xml:space="preserve">Dec-21</t>
        </is>
      </c>
      <c r="C109" s="16">
        <v>44531</v>
      </c>
      <c r="D109" s="16">
        <v>44561</v>
      </c>
      <c r="E109" s="0" t="inlineStr">
        <is>
          <t xml:space="preserve">hist</t>
        </is>
      </c>
      <c r="F109" s="4">
        <v>2021</v>
      </c>
      <c r="G109" s="0" t="inlineStr">
        <is>
          <t xml:space="preserve">Q4 2021</t>
        </is>
      </c>
      <c r="H109" s="4">
        <v>107</v>
      </c>
    </row>
    <row r="110">
      <c r="A110" s="0" t="inlineStr">
        <is>
          <t xml:space="preserve">jan22</t>
        </is>
      </c>
      <c r="B110" s="0" t="inlineStr">
        <is>
          <t xml:space="preserve">Jan-22</t>
        </is>
      </c>
      <c r="C110" s="16">
        <v>44562</v>
      </c>
      <c r="D110" s="16">
        <v>44592</v>
      </c>
      <c r="E110" s="0" t="inlineStr">
        <is>
          <t xml:space="preserve">hist</t>
        </is>
      </c>
      <c r="F110" s="4">
        <v>2022</v>
      </c>
      <c r="G110" s="0" t="inlineStr">
        <is>
          <t xml:space="preserve">Q1 2022</t>
        </is>
      </c>
      <c r="H110" s="4">
        <v>108</v>
      </c>
    </row>
    <row r="111">
      <c r="A111" s="0" t="inlineStr">
        <is>
          <t xml:space="preserve">feb22</t>
        </is>
      </c>
      <c r="B111" s="0" t="inlineStr">
        <is>
          <t xml:space="preserve">Feb-22</t>
        </is>
      </c>
      <c r="C111" s="16">
        <v>44593</v>
      </c>
      <c r="D111" s="16">
        <v>44620</v>
      </c>
      <c r="E111" s="0" t="inlineStr">
        <is>
          <t xml:space="preserve">hist</t>
        </is>
      </c>
      <c r="F111" s="4">
        <v>2022</v>
      </c>
      <c r="G111" s="0" t="inlineStr">
        <is>
          <t xml:space="preserve">Q1 2022</t>
        </is>
      </c>
      <c r="H111" s="4">
        <v>109</v>
      </c>
    </row>
    <row r="112">
      <c r="A112" s="0" t="inlineStr">
        <is>
          <t xml:space="preserve">mar22</t>
        </is>
      </c>
      <c r="B112" s="0" t="inlineStr">
        <is>
          <t xml:space="preserve">Mar-22</t>
        </is>
      </c>
      <c r="C112" s="16">
        <v>44621</v>
      </c>
      <c r="D112" s="16">
        <v>44651</v>
      </c>
      <c r="E112" s="0" t="inlineStr">
        <is>
          <t xml:space="preserve">hist</t>
        </is>
      </c>
      <c r="F112" s="4">
        <v>2022</v>
      </c>
      <c r="G112" s="0" t="inlineStr">
        <is>
          <t xml:space="preserve">Q1 2022</t>
        </is>
      </c>
      <c r="H112" s="4">
        <v>110</v>
      </c>
    </row>
    <row r="113">
      <c r="A113" s="0" t="inlineStr">
        <is>
          <t xml:space="preserve">apr22</t>
        </is>
      </c>
      <c r="B113" s="0" t="inlineStr">
        <is>
          <t xml:space="preserve">Apr-22</t>
        </is>
      </c>
      <c r="C113" s="16">
        <v>44652</v>
      </c>
      <c r="D113" s="16">
        <v>44681</v>
      </c>
      <c r="E113" s="0" t="inlineStr">
        <is>
          <t xml:space="preserve">hist</t>
        </is>
      </c>
      <c r="F113" s="4">
        <v>2022</v>
      </c>
      <c r="G113" s="0" t="inlineStr">
        <is>
          <t xml:space="preserve">Q2 2022</t>
        </is>
      </c>
      <c r="H113" s="4">
        <v>111</v>
      </c>
    </row>
    <row r="114">
      <c r="A114" s="0" t="inlineStr">
        <is>
          <t xml:space="preserve">may22</t>
        </is>
      </c>
      <c r="B114" s="0" t="inlineStr">
        <is>
          <t xml:space="preserve">May-22</t>
        </is>
      </c>
      <c r="C114" s="16">
        <v>44682</v>
      </c>
      <c r="D114" s="16">
        <v>44712</v>
      </c>
      <c r="E114" s="0" t="inlineStr">
        <is>
          <t xml:space="preserve">hist</t>
        </is>
      </c>
      <c r="F114" s="4">
        <v>2022</v>
      </c>
      <c r="G114" s="0" t="inlineStr">
        <is>
          <t xml:space="preserve">Q2 2022</t>
        </is>
      </c>
      <c r="H114" s="4">
        <v>112</v>
      </c>
    </row>
    <row r="115">
      <c r="A115" s="0" t="inlineStr">
        <is>
          <t xml:space="preserve">jun22</t>
        </is>
      </c>
      <c r="B115" s="0" t="inlineStr">
        <is>
          <t xml:space="preserve">Jun-22</t>
        </is>
      </c>
      <c r="C115" s="16">
        <v>44713</v>
      </c>
      <c r="D115" s="16">
        <v>44742</v>
      </c>
      <c r="E115" s="0" t="inlineStr">
        <is>
          <t xml:space="preserve">hist</t>
        </is>
      </c>
      <c r="F115" s="4">
        <v>2022</v>
      </c>
      <c r="G115" s="0" t="inlineStr">
        <is>
          <t xml:space="preserve">Q2 2022</t>
        </is>
      </c>
      <c r="H115" s="4">
        <v>113</v>
      </c>
    </row>
    <row r="116">
      <c r="A116" s="0" t="inlineStr">
        <is>
          <t xml:space="preserve">jul22</t>
        </is>
      </c>
      <c r="B116" s="0" t="inlineStr">
        <is>
          <t xml:space="preserve">Jul-22</t>
        </is>
      </c>
      <c r="C116" s="16">
        <v>44743</v>
      </c>
      <c r="D116" s="16">
        <v>44773</v>
      </c>
      <c r="E116" s="0" t="inlineStr">
        <is>
          <t xml:space="preserve">hist</t>
        </is>
      </c>
      <c r="F116" s="4">
        <v>2022</v>
      </c>
      <c r="G116" s="0" t="inlineStr">
        <is>
          <t xml:space="preserve">Q3 2022</t>
        </is>
      </c>
      <c r="H116" s="4">
        <v>114</v>
      </c>
    </row>
    <row r="117">
      <c r="A117" s="0" t="inlineStr">
        <is>
          <t xml:space="preserve">aug22</t>
        </is>
      </c>
      <c r="B117" s="0" t="inlineStr">
        <is>
          <t xml:space="preserve">Aug-22</t>
        </is>
      </c>
      <c r="C117" s="16">
        <v>44774</v>
      </c>
      <c r="D117" s="16">
        <v>44804</v>
      </c>
      <c r="E117" s="0" t="inlineStr">
        <is>
          <t xml:space="preserve">hist</t>
        </is>
      </c>
      <c r="F117" s="4">
        <v>2022</v>
      </c>
      <c r="G117" s="0" t="inlineStr">
        <is>
          <t xml:space="preserve">Q3 2022</t>
        </is>
      </c>
      <c r="H117" s="4">
        <v>115</v>
      </c>
    </row>
    <row r="118">
      <c r="A118" s="0" t="inlineStr">
        <is>
          <t xml:space="preserve">sep22</t>
        </is>
      </c>
      <c r="B118" s="0" t="inlineStr">
        <is>
          <t xml:space="preserve">Sep-22</t>
        </is>
      </c>
      <c r="C118" s="16">
        <v>44805</v>
      </c>
      <c r="D118" s="16">
        <v>44834</v>
      </c>
      <c r="E118" s="0" t="inlineStr">
        <is>
          <t xml:space="preserve">hist</t>
        </is>
      </c>
      <c r="F118" s="4">
        <v>2022</v>
      </c>
      <c r="G118" s="0" t="inlineStr">
        <is>
          <t xml:space="preserve">Q3 2022</t>
        </is>
      </c>
      <c r="H118" s="4">
        <v>116</v>
      </c>
    </row>
    <row r="119">
      <c r="A119" s="0" t="inlineStr">
        <is>
          <t xml:space="preserve">oct22</t>
        </is>
      </c>
      <c r="B119" s="0" t="inlineStr">
        <is>
          <t xml:space="preserve">Oct-22</t>
        </is>
      </c>
      <c r="C119" s="16">
        <v>44835</v>
      </c>
      <c r="D119" s="16">
        <v>44865</v>
      </c>
      <c r="E119" s="0" t="inlineStr">
        <is>
          <t xml:space="preserve">hist</t>
        </is>
      </c>
      <c r="F119" s="4">
        <v>2022</v>
      </c>
      <c r="G119" s="0" t="inlineStr">
        <is>
          <t xml:space="preserve">Q4 2022</t>
        </is>
      </c>
      <c r="H119" s="4">
        <v>117</v>
      </c>
    </row>
    <row r="120">
      <c r="A120" s="0" t="inlineStr">
        <is>
          <t xml:space="preserve">nov22</t>
        </is>
      </c>
      <c r="B120" s="0" t="inlineStr">
        <is>
          <t xml:space="preserve">Nov-22</t>
        </is>
      </c>
      <c r="C120" s="16">
        <v>44866</v>
      </c>
      <c r="D120" s="16">
        <v>44895</v>
      </c>
      <c r="E120" s="0" t="inlineStr">
        <is>
          <t xml:space="preserve">hist</t>
        </is>
      </c>
      <c r="F120" s="4">
        <v>2022</v>
      </c>
      <c r="G120" s="0" t="inlineStr">
        <is>
          <t xml:space="preserve">Q4 2022</t>
        </is>
      </c>
      <c r="H120" s="4">
        <v>118</v>
      </c>
    </row>
    <row r="121">
      <c r="A121" s="0" t="inlineStr">
        <is>
          <t xml:space="preserve">dec22</t>
        </is>
      </c>
      <c r="B121" s="0" t="inlineStr">
        <is>
          <t xml:space="preserve">Dec-22</t>
        </is>
      </c>
      <c r="C121" s="16">
        <v>44896</v>
      </c>
      <c r="D121" s="16">
        <v>44926</v>
      </c>
      <c r="E121" s="0" t="inlineStr">
        <is>
          <t xml:space="preserve">hist</t>
        </is>
      </c>
      <c r="F121" s="4">
        <v>2022</v>
      </c>
      <c r="G121" s="0" t="inlineStr">
        <is>
          <t xml:space="preserve">Q4 2022</t>
        </is>
      </c>
      <c r="H121" s="4">
        <v>119</v>
      </c>
    </row>
    <row r="122">
      <c r="A122" s="0" t="inlineStr">
        <is>
          <t xml:space="preserve">jan23</t>
        </is>
      </c>
      <c r="B122" s="0" t="inlineStr">
        <is>
          <t xml:space="preserve">Jan-23</t>
        </is>
      </c>
      <c r="C122" s="16">
        <v>44927</v>
      </c>
      <c r="D122" s="16">
        <v>44957</v>
      </c>
      <c r="E122" s="0" t="inlineStr">
        <is>
          <t xml:space="preserve">hist</t>
        </is>
      </c>
      <c r="F122" s="4">
        <v>2023</v>
      </c>
      <c r="G122" s="0" t="inlineStr">
        <is>
          <t xml:space="preserve">Q1 2023</t>
        </is>
      </c>
      <c r="H122" s="4">
        <v>120</v>
      </c>
    </row>
    <row r="123">
      <c r="A123" s="0" t="inlineStr">
        <is>
          <t xml:space="preserve">feb23</t>
        </is>
      </c>
      <c r="B123" s="0" t="inlineStr">
        <is>
          <t xml:space="preserve">Feb-23</t>
        </is>
      </c>
      <c r="C123" s="16">
        <v>44958</v>
      </c>
      <c r="D123" s="16">
        <v>44985</v>
      </c>
      <c r="E123" s="0" t="inlineStr">
        <is>
          <t xml:space="preserve">hist</t>
        </is>
      </c>
      <c r="F123" s="4">
        <v>2023</v>
      </c>
      <c r="G123" s="0" t="inlineStr">
        <is>
          <t xml:space="preserve">Q1 2023</t>
        </is>
      </c>
      <c r="H123" s="4">
        <v>121</v>
      </c>
    </row>
    <row r="124">
      <c r="A124" s="0" t="inlineStr">
        <is>
          <t xml:space="preserve">mar23</t>
        </is>
      </c>
      <c r="B124" s="0" t="inlineStr">
        <is>
          <t xml:space="preserve">Mar-23</t>
        </is>
      </c>
      <c r="C124" s="16">
        <v>44986</v>
      </c>
      <c r="D124" s="16">
        <v>45016</v>
      </c>
      <c r="E124" s="0" t="inlineStr">
        <is>
          <t xml:space="preserve">hist</t>
        </is>
      </c>
      <c r="F124" s="4">
        <v>2023</v>
      </c>
      <c r="G124" s="0" t="inlineStr">
        <is>
          <t xml:space="preserve">Q1 2023</t>
        </is>
      </c>
      <c r="H124" s="4">
        <v>122</v>
      </c>
    </row>
    <row r="125">
      <c r="A125" s="0" t="inlineStr">
        <is>
          <t xml:space="preserve">apr23</t>
        </is>
      </c>
      <c r="B125" s="0" t="inlineStr">
        <is>
          <t xml:space="preserve">Apr-23</t>
        </is>
      </c>
      <c r="C125" s="16">
        <v>45017</v>
      </c>
      <c r="D125" s="16">
        <v>45046</v>
      </c>
      <c r="E125" s="0" t="inlineStr">
        <is>
          <t xml:space="preserve">hist</t>
        </is>
      </c>
      <c r="F125" s="4">
        <v>2023</v>
      </c>
      <c r="G125" s="0" t="inlineStr">
        <is>
          <t xml:space="preserve">Q2 2023</t>
        </is>
      </c>
      <c r="H125" s="4">
        <v>123</v>
      </c>
    </row>
    <row r="126">
      <c r="A126" s="0" t="inlineStr">
        <is>
          <t xml:space="preserve">may23</t>
        </is>
      </c>
      <c r="B126" s="0" t="inlineStr">
        <is>
          <t xml:space="preserve">May-23</t>
        </is>
      </c>
      <c r="C126" s="16">
        <v>45047</v>
      </c>
      <c r="D126" s="16">
        <v>45077</v>
      </c>
      <c r="E126" s="0" t="inlineStr">
        <is>
          <t xml:space="preserve">hist</t>
        </is>
      </c>
      <c r="F126" s="4">
        <v>2023</v>
      </c>
      <c r="G126" s="0" t="inlineStr">
        <is>
          <t xml:space="preserve">Q2 2023</t>
        </is>
      </c>
      <c r="H126" s="4">
        <v>124</v>
      </c>
    </row>
    <row r="127">
      <c r="A127" s="0" t="inlineStr">
        <is>
          <t xml:space="preserve">jun23</t>
        </is>
      </c>
      <c r="B127" s="0" t="inlineStr">
        <is>
          <t xml:space="preserve">Jun-23</t>
        </is>
      </c>
      <c r="C127" s="16">
        <v>45078</v>
      </c>
      <c r="D127" s="16">
        <v>45107</v>
      </c>
      <c r="E127" s="0" t="inlineStr">
        <is>
          <t xml:space="preserve">hist</t>
        </is>
      </c>
      <c r="F127" s="4">
        <v>2023</v>
      </c>
      <c r="G127" s="0" t="inlineStr">
        <is>
          <t xml:space="preserve">Q2 2023</t>
        </is>
      </c>
      <c r="H127" s="4">
        <v>125</v>
      </c>
    </row>
    <row r="128">
      <c r="A128" s="0" t="inlineStr">
        <is>
          <t xml:space="preserve">jul23</t>
        </is>
      </c>
      <c r="B128" s="0" t="inlineStr">
        <is>
          <t xml:space="preserve">Jul-23</t>
        </is>
      </c>
      <c r="C128" s="16">
        <v>45108</v>
      </c>
      <c r="D128" s="16">
        <v>45138</v>
      </c>
      <c r="E128" s="0" t="inlineStr">
        <is>
          <t xml:space="preserve">hist</t>
        </is>
      </c>
      <c r="F128" s="4">
        <v>2023</v>
      </c>
      <c r="G128" s="0" t="inlineStr">
        <is>
          <t xml:space="preserve">Q3 2023</t>
        </is>
      </c>
      <c r="H128" s="4">
        <v>126</v>
      </c>
    </row>
    <row r="129">
      <c r="A129" s="0" t="inlineStr">
        <is>
          <t xml:space="preserve">aug23</t>
        </is>
      </c>
      <c r="B129" s="0" t="inlineStr">
        <is>
          <t xml:space="preserve">Aug-23</t>
        </is>
      </c>
      <c r="C129" s="16">
        <v>45139</v>
      </c>
      <c r="D129" s="16">
        <v>45169</v>
      </c>
      <c r="E129" s="0" t="inlineStr">
        <is>
          <t xml:space="preserve">hist</t>
        </is>
      </c>
      <c r="F129" s="4">
        <v>2023</v>
      </c>
      <c r="G129" s="0" t="inlineStr">
        <is>
          <t xml:space="preserve">Q3 2023</t>
        </is>
      </c>
      <c r="H129" s="4">
        <v>127</v>
      </c>
    </row>
    <row r="130">
      <c r="A130" s="0" t="inlineStr">
        <is>
          <t xml:space="preserve">sep23</t>
        </is>
      </c>
      <c r="B130" s="0" t="inlineStr">
        <is>
          <t xml:space="preserve">Sep-23</t>
        </is>
      </c>
      <c r="C130" s="16">
        <v>45170</v>
      </c>
      <c r="D130" s="16">
        <v>45199</v>
      </c>
      <c r="E130" s="0" t="inlineStr">
        <is>
          <t xml:space="preserve">hist</t>
        </is>
      </c>
      <c r="F130" s="4">
        <v>2023</v>
      </c>
      <c r="G130" s="0" t="inlineStr">
        <is>
          <t xml:space="preserve">Q3 2023</t>
        </is>
      </c>
      <c r="H130" s="4">
        <v>128</v>
      </c>
    </row>
    <row r="131">
      <c r="A131" s="0" t="inlineStr">
        <is>
          <t xml:space="preserve">oct23</t>
        </is>
      </c>
      <c r="B131" s="0" t="inlineStr">
        <is>
          <t xml:space="preserve">Oct-23</t>
        </is>
      </c>
      <c r="C131" s="16">
        <v>45200</v>
      </c>
      <c r="D131" s="16">
        <v>45230</v>
      </c>
      <c r="E131" s="0" t="inlineStr">
        <is>
          <t xml:space="preserve">hist</t>
        </is>
      </c>
      <c r="F131" s="4">
        <v>2023</v>
      </c>
      <c r="G131" s="0" t="inlineStr">
        <is>
          <t xml:space="preserve">Q4 2023</t>
        </is>
      </c>
      <c r="H131" s="4">
        <v>129</v>
      </c>
    </row>
    <row r="132">
      <c r="A132" s="0" t="inlineStr">
        <is>
          <t xml:space="preserve">nov23</t>
        </is>
      </c>
      <c r="B132" s="0" t="inlineStr">
        <is>
          <t xml:space="preserve">Nov-23</t>
        </is>
      </c>
      <c r="C132" s="16">
        <v>45231</v>
      </c>
      <c r="D132" s="16">
        <v>45260</v>
      </c>
      <c r="E132" s="0" t="inlineStr">
        <is>
          <t xml:space="preserve">hist</t>
        </is>
      </c>
      <c r="F132" s="4">
        <v>2023</v>
      </c>
      <c r="G132" s="0" t="inlineStr">
        <is>
          <t xml:space="preserve">Q4 2023</t>
        </is>
      </c>
      <c r="H132" s="4">
        <v>130</v>
      </c>
    </row>
    <row r="133">
      <c r="A133" s="0" t="inlineStr">
        <is>
          <t xml:space="preserve">dec23</t>
        </is>
      </c>
      <c r="B133" s="0" t="inlineStr">
        <is>
          <t xml:space="preserve">Dec-23</t>
        </is>
      </c>
      <c r="C133" s="16">
        <v>45261</v>
      </c>
      <c r="D133" s="16">
        <v>45291</v>
      </c>
      <c r="E133" s="0" t="inlineStr">
        <is>
          <t xml:space="preserve">hist</t>
        </is>
      </c>
      <c r="F133" s="4">
        <v>2023</v>
      </c>
      <c r="G133" s="0" t="inlineStr">
        <is>
          <t xml:space="preserve">Q4 2023</t>
        </is>
      </c>
      <c r="H133" s="4">
        <v>131</v>
      </c>
    </row>
    <row r="134">
      <c r="A134" s="0" t="inlineStr">
        <is>
          <t xml:space="preserve">jan24</t>
        </is>
      </c>
      <c r="B134" s="0" t="inlineStr">
        <is>
          <t xml:space="preserve">Jan-24</t>
        </is>
      </c>
      <c r="C134" s="16">
        <v>45292</v>
      </c>
      <c r="D134" s="16">
        <v>45322</v>
      </c>
      <c r="E134" s="0" t="inlineStr">
        <is>
          <t xml:space="preserve">hist</t>
        </is>
      </c>
      <c r="F134" s="4">
        <v>2024</v>
      </c>
      <c r="G134" s="0" t="inlineStr">
        <is>
          <t xml:space="preserve">Q1 2024</t>
        </is>
      </c>
      <c r="H134" s="4">
        <v>132</v>
      </c>
    </row>
    <row r="135">
      <c r="A135" s="0" t="inlineStr">
        <is>
          <t xml:space="preserve">feb24</t>
        </is>
      </c>
      <c r="B135" s="0" t="inlineStr">
        <is>
          <t xml:space="preserve">Feb-24</t>
        </is>
      </c>
      <c r="C135" s="16">
        <v>45323</v>
      </c>
      <c r="D135" s="16">
        <v>45351</v>
      </c>
      <c r="E135" s="0" t="inlineStr">
        <is>
          <t xml:space="preserve">hist</t>
        </is>
      </c>
      <c r="F135" s="4">
        <v>2024</v>
      </c>
      <c r="G135" s="0" t="inlineStr">
        <is>
          <t xml:space="preserve">Q1 2024</t>
        </is>
      </c>
      <c r="H135" s="4">
        <v>133</v>
      </c>
    </row>
    <row r="136">
      <c r="A136" s="0" t="inlineStr">
        <is>
          <t xml:space="preserve">mar24</t>
        </is>
      </c>
      <c r="B136" s="0" t="inlineStr">
        <is>
          <t xml:space="preserve">Mar-24</t>
        </is>
      </c>
      <c r="C136" s="16">
        <v>45352</v>
      </c>
      <c r="D136" s="16">
        <v>45382</v>
      </c>
      <c r="E136" s="0" t="inlineStr">
        <is>
          <t xml:space="preserve">hist</t>
        </is>
      </c>
      <c r="F136" s="4">
        <v>2024</v>
      </c>
      <c r="G136" s="0" t="inlineStr">
        <is>
          <t xml:space="preserve">Q1 2024</t>
        </is>
      </c>
      <c r="H136" s="4">
        <v>134</v>
      </c>
    </row>
    <row r="137">
      <c r="A137" s="0" t="inlineStr">
        <is>
          <t xml:space="preserve">apr24</t>
        </is>
      </c>
      <c r="B137" s="0" t="inlineStr">
        <is>
          <t xml:space="preserve">Apr-24</t>
        </is>
      </c>
      <c r="C137" s="16">
        <v>45383</v>
      </c>
      <c r="D137" s="16">
        <v>45412</v>
      </c>
      <c r="E137" s="0" t="inlineStr">
        <is>
          <t xml:space="preserve">hist</t>
        </is>
      </c>
      <c r="F137" s="4">
        <v>2024</v>
      </c>
      <c r="G137" s="0" t="inlineStr">
        <is>
          <t xml:space="preserve">Q2 2024</t>
        </is>
      </c>
      <c r="H137" s="4">
        <v>135</v>
      </c>
    </row>
    <row r="138">
      <c r="A138" s="0" t="inlineStr">
        <is>
          <t xml:space="preserve">may24</t>
        </is>
      </c>
      <c r="B138" s="0" t="inlineStr">
        <is>
          <t xml:space="preserve">May-24</t>
        </is>
      </c>
      <c r="C138" s="16">
        <v>45413</v>
      </c>
      <c r="D138" s="16">
        <v>45443</v>
      </c>
      <c r="E138" s="0" t="inlineStr">
        <is>
          <t xml:space="preserve">hist</t>
        </is>
      </c>
      <c r="F138" s="4">
        <v>2024</v>
      </c>
      <c r="G138" s="0" t="inlineStr">
        <is>
          <t xml:space="preserve">Q2 2024</t>
        </is>
      </c>
      <c r="H138" s="4">
        <v>136</v>
      </c>
    </row>
    <row r="139">
      <c r="A139" s="0" t="inlineStr">
        <is>
          <t xml:space="preserve">jun24</t>
        </is>
      </c>
      <c r="B139" s="0" t="inlineStr">
        <is>
          <t xml:space="preserve">Jun-24</t>
        </is>
      </c>
      <c r="C139" s="16">
        <v>45444</v>
      </c>
      <c r="D139" s="16">
        <v>45473</v>
      </c>
      <c r="E139" s="0" t="inlineStr">
        <is>
          <t xml:space="preserve">hist</t>
        </is>
      </c>
      <c r="F139" s="4">
        <v>2024</v>
      </c>
      <c r="G139" s="0" t="inlineStr">
        <is>
          <t xml:space="preserve">Q2 2024</t>
        </is>
      </c>
      <c r="H139" s="4">
        <v>137</v>
      </c>
    </row>
    <row r="140">
      <c r="A140" s="0" t="inlineStr">
        <is>
          <t xml:space="preserve">jul24</t>
        </is>
      </c>
      <c r="B140" s="0" t="inlineStr">
        <is>
          <t xml:space="preserve">Jul-24</t>
        </is>
      </c>
      <c r="C140" s="16">
        <v>45474</v>
      </c>
      <c r="D140" s="16">
        <v>45504</v>
      </c>
      <c r="E140" s="0" t="inlineStr">
        <is>
          <t xml:space="preserve">hist</t>
        </is>
      </c>
      <c r="F140" s="4">
        <v>2024</v>
      </c>
      <c r="G140" s="0" t="inlineStr">
        <is>
          <t xml:space="preserve">Q3 2024</t>
        </is>
      </c>
      <c r="H140" s="4">
        <v>138</v>
      </c>
    </row>
    <row r="141">
      <c r="A141" s="0" t="inlineStr">
        <is>
          <t xml:space="preserve">aug24</t>
        </is>
      </c>
      <c r="B141" s="0" t="inlineStr">
        <is>
          <t xml:space="preserve">Aug-24</t>
        </is>
      </c>
      <c r="C141" s="16">
        <v>45505</v>
      </c>
      <c r="D141" s="16">
        <v>45535</v>
      </c>
      <c r="E141" s="0" t="inlineStr">
        <is>
          <t xml:space="preserve">hist</t>
        </is>
      </c>
      <c r="F141" s="4">
        <v>2024</v>
      </c>
      <c r="G141" s="0" t="inlineStr">
        <is>
          <t xml:space="preserve">Q3 2024</t>
        </is>
      </c>
      <c r="H141" s="4">
        <v>139</v>
      </c>
    </row>
    <row r="142">
      <c r="A142" s="0" t="inlineStr">
        <is>
          <t xml:space="preserve">sep24</t>
        </is>
      </c>
      <c r="B142" s="0" t="inlineStr">
        <is>
          <t xml:space="preserve">Sep-24</t>
        </is>
      </c>
      <c r="C142" s="16">
        <v>45536</v>
      </c>
      <c r="D142" s="16">
        <v>45565</v>
      </c>
      <c r="E142" s="0" t="inlineStr">
        <is>
          <t xml:space="preserve">hist</t>
        </is>
      </c>
      <c r="F142" s="4">
        <v>2024</v>
      </c>
      <c r="G142" s="0" t="inlineStr">
        <is>
          <t xml:space="preserve">Q3 2024</t>
        </is>
      </c>
      <c r="H142" s="4">
        <v>140</v>
      </c>
    </row>
    <row r="143">
      <c r="A143" s="0" t="inlineStr">
        <is>
          <t xml:space="preserve">oct24</t>
        </is>
      </c>
      <c r="B143" s="0" t="inlineStr">
        <is>
          <t xml:space="preserve">Oct-24</t>
        </is>
      </c>
      <c r="C143" s="16">
        <v>45566</v>
      </c>
      <c r="D143" s="16">
        <v>45596</v>
      </c>
      <c r="E143" s="0" t="inlineStr">
        <is>
          <t xml:space="preserve">hist</t>
        </is>
      </c>
      <c r="F143" s="4">
        <v>2024</v>
      </c>
      <c r="G143" s="0" t="inlineStr">
        <is>
          <t xml:space="preserve">Q4 2024</t>
        </is>
      </c>
      <c r="H143" s="4">
        <v>141</v>
      </c>
    </row>
    <row r="144">
      <c r="A144" s="0" t="inlineStr">
        <is>
          <t xml:space="preserve">nov24</t>
        </is>
      </c>
      <c r="B144" s="0" t="inlineStr">
        <is>
          <t xml:space="preserve">Nov-24</t>
        </is>
      </c>
      <c r="C144" s="16">
        <v>45597</v>
      </c>
      <c r="D144" s="16">
        <v>45626</v>
      </c>
      <c r="E144" s="0" t="inlineStr">
        <is>
          <t xml:space="preserve">hist</t>
        </is>
      </c>
      <c r="F144" s="4">
        <v>2024</v>
      </c>
      <c r="G144" s="0" t="inlineStr">
        <is>
          <t xml:space="preserve">Q4 2024</t>
        </is>
      </c>
      <c r="H144" s="4">
        <v>142</v>
      </c>
    </row>
    <row r="145">
      <c r="A145" s="0" t="inlineStr">
        <is>
          <t xml:space="preserve">dec24</t>
        </is>
      </c>
      <c r="B145" s="0" t="inlineStr">
        <is>
          <t xml:space="preserve">Dec-24</t>
        </is>
      </c>
      <c r="C145" s="16">
        <v>45627</v>
      </c>
      <c r="D145" s="16">
        <v>45657</v>
      </c>
      <c r="E145" s="0" t="inlineStr">
        <is>
          <t xml:space="preserve">hist</t>
        </is>
      </c>
      <c r="F145" s="4">
        <v>2024</v>
      </c>
      <c r="G145" s="0" t="inlineStr">
        <is>
          <t xml:space="preserve">Q4 2024</t>
        </is>
      </c>
      <c r="H145" s="4">
        <v>143</v>
      </c>
    </row>
    <row r="146">
      <c r="A146" s="0" t="inlineStr">
        <is>
          <t xml:space="preserve">jan25</t>
        </is>
      </c>
      <c r="B146" s="0" t="inlineStr">
        <is>
          <t xml:space="preserve">Jan-25</t>
        </is>
      </c>
      <c r="C146" s="16">
        <v>45658</v>
      </c>
      <c r="D146" s="16">
        <v>45688</v>
      </c>
      <c r="E146" s="0" t="inlineStr">
        <is>
          <t xml:space="preserve">hist</t>
        </is>
      </c>
      <c r="F146" s="4">
        <v>2025</v>
      </c>
      <c r="G146" s="0" t="inlineStr">
        <is>
          <t xml:space="preserve">Q1 2025</t>
        </is>
      </c>
      <c r="H146" s="4">
        <v>144</v>
      </c>
    </row>
    <row r="147">
      <c r="A147" s="0" t="inlineStr">
        <is>
          <t xml:space="preserve">feb25</t>
        </is>
      </c>
      <c r="B147" s="0" t="inlineStr">
        <is>
          <t xml:space="preserve">Feb-25</t>
        </is>
      </c>
      <c r="C147" s="16">
        <v>45689</v>
      </c>
      <c r="D147" s="16">
        <v>45716</v>
      </c>
      <c r="E147" s="0" t="inlineStr">
        <is>
          <t xml:space="preserve">hist</t>
        </is>
      </c>
      <c r="F147" s="4">
        <v>2025</v>
      </c>
      <c r="G147" s="0" t="inlineStr">
        <is>
          <t xml:space="preserve">Q1 2025</t>
        </is>
      </c>
      <c r="H147" s="4">
        <v>145</v>
      </c>
    </row>
    <row r="148">
      <c r="A148" s="0" t="inlineStr">
        <is>
          <t xml:space="preserve">mar25</t>
        </is>
      </c>
      <c r="B148" s="0" t="inlineStr">
        <is>
          <t xml:space="preserve">Mar-25</t>
        </is>
      </c>
      <c r="C148" s="16">
        <v>45717</v>
      </c>
      <c r="D148" s="16">
        <v>45747</v>
      </c>
      <c r="E148" s="0" t="inlineStr">
        <is>
          <t xml:space="preserve">hist</t>
        </is>
      </c>
      <c r="F148" s="4">
        <v>2025</v>
      </c>
      <c r="G148" s="0" t="inlineStr">
        <is>
          <t xml:space="preserve">Q1 2025</t>
        </is>
      </c>
      <c r="H148" s="4">
        <v>146</v>
      </c>
    </row>
    <row r="149">
      <c r="A149" s="0" t="inlineStr">
        <is>
          <t xml:space="preserve">apr25</t>
        </is>
      </c>
      <c r="B149" s="0" t="inlineStr">
        <is>
          <t xml:space="preserve">Apr-25</t>
        </is>
      </c>
      <c r="C149" s="16">
        <v>45748</v>
      </c>
      <c r="D149" s="16">
        <v>45777</v>
      </c>
      <c r="E149" s="0" t="inlineStr">
        <is>
          <t xml:space="preserve">hist</t>
        </is>
      </c>
      <c r="F149" s="4">
        <v>2025</v>
      </c>
      <c r="G149" s="0" t="inlineStr">
        <is>
          <t xml:space="preserve">Q2 2025</t>
        </is>
      </c>
      <c r="H149" s="4">
        <v>147</v>
      </c>
    </row>
    <row r="150">
      <c r="A150" s="0" t="inlineStr">
        <is>
          <t xml:space="preserve">may25</t>
        </is>
      </c>
      <c r="B150" s="0" t="inlineStr">
        <is>
          <t xml:space="preserve">May-25</t>
        </is>
      </c>
      <c r="C150" s="16">
        <v>45778</v>
      </c>
      <c r="D150" s="16">
        <v>45808</v>
      </c>
      <c r="E150" s="0" t="inlineStr">
        <is>
          <t xml:space="preserve">hist</t>
        </is>
      </c>
      <c r="F150" s="4">
        <v>2025</v>
      </c>
      <c r="G150" s="0" t="inlineStr">
        <is>
          <t xml:space="preserve">Q2 2025</t>
        </is>
      </c>
      <c r="H150" s="4">
        <v>148</v>
      </c>
    </row>
    <row r="151">
      <c r="A151" s="0" t="inlineStr">
        <is>
          <t xml:space="preserve">jun25</t>
        </is>
      </c>
      <c r="B151" s="0" t="inlineStr">
        <is>
          <t xml:space="preserve">Jun-25</t>
        </is>
      </c>
      <c r="C151" s="16">
        <v>45809</v>
      </c>
      <c r="D151" s="16">
        <v>45838</v>
      </c>
      <c r="E151" s="0" t="inlineStr">
        <is>
          <t xml:space="preserve">hist</t>
        </is>
      </c>
      <c r="F151" s="4">
        <v>2025</v>
      </c>
      <c r="G151" s="0" t="inlineStr">
        <is>
          <t xml:space="preserve">Q2 2025</t>
        </is>
      </c>
      <c r="H151" s="4">
        <v>149</v>
      </c>
    </row>
    <row r="152">
      <c r="A152" s="0" t="inlineStr">
        <is>
          <t xml:space="preserve">jul25</t>
        </is>
      </c>
      <c r="B152" s="0" t="inlineStr">
        <is>
          <t xml:space="preserve">Jul-25</t>
        </is>
      </c>
      <c r="C152" s="16">
        <v>45839</v>
      </c>
      <c r="D152" s="16">
        <v>45869</v>
      </c>
      <c r="E152" s="0" t="inlineStr">
        <is>
          <t xml:space="preserve">hist</t>
        </is>
      </c>
      <c r="F152" s="4">
        <v>2025</v>
      </c>
      <c r="G152" s="0" t="inlineStr">
        <is>
          <t xml:space="preserve">Q3 2025</t>
        </is>
      </c>
      <c r="H152" s="4">
        <v>150</v>
      </c>
    </row>
    <row r="153">
      <c r="A153" s="0" t="inlineStr">
        <is>
          <t xml:space="preserve">aug25</t>
        </is>
      </c>
      <c r="B153" s="0" t="inlineStr">
        <is>
          <t xml:space="preserve">Aug-25</t>
        </is>
      </c>
      <c r="C153" s="16">
        <v>45870</v>
      </c>
      <c r="D153" s="16">
        <v>45900</v>
      </c>
      <c r="E153" s="0" t="inlineStr">
        <is>
          <t xml:space="preserve">hist</t>
        </is>
      </c>
      <c r="F153" s="4">
        <v>2025</v>
      </c>
      <c r="G153" s="0" t="inlineStr">
        <is>
          <t xml:space="preserve">Q3 2025</t>
        </is>
      </c>
      <c r="H153" s="4">
        <v>151</v>
      </c>
    </row>
    <row r="154">
      <c r="A154" s="0" t="inlineStr">
        <is>
          <t xml:space="preserve">sep25</t>
        </is>
      </c>
      <c r="B154" s="0" t="inlineStr">
        <is>
          <t xml:space="preserve">Sep-25</t>
        </is>
      </c>
      <c r="C154" s="16">
        <v>45901</v>
      </c>
      <c r="D154" s="16">
        <v>45930</v>
      </c>
      <c r="E154" s="0" t="inlineStr">
        <is>
          <t xml:space="preserve">hist</t>
        </is>
      </c>
      <c r="F154" s="4">
        <v>2025</v>
      </c>
      <c r="G154" s="0" t="inlineStr">
        <is>
          <t xml:space="preserve">Q3 2025</t>
        </is>
      </c>
      <c r="H154" s="4">
        <v>152</v>
      </c>
    </row>
    <row r="155">
      <c r="A155" s="0" t="inlineStr">
        <is>
          <t xml:space="preserve">oct25</t>
        </is>
      </c>
      <c r="B155" s="0" t="inlineStr">
        <is>
          <t xml:space="preserve">Oct-25</t>
        </is>
      </c>
      <c r="C155" s="16">
        <v>45931</v>
      </c>
      <c r="D155" s="16">
        <v>45961</v>
      </c>
      <c r="E155" s="0" t="inlineStr">
        <is>
          <t xml:space="preserve">hist</t>
        </is>
      </c>
      <c r="F155" s="4">
        <v>2025</v>
      </c>
      <c r="G155" s="0" t="inlineStr">
        <is>
          <t xml:space="preserve">Q4 2025</t>
        </is>
      </c>
      <c r="H155" s="4">
        <v>153</v>
      </c>
    </row>
    <row r="156">
      <c r="A156" s="0" t="inlineStr">
        <is>
          <t xml:space="preserve">nov25</t>
        </is>
      </c>
      <c r="B156" s="0" t="inlineStr">
        <is>
          <t xml:space="preserve">Nov-25</t>
        </is>
      </c>
      <c r="C156" s="16">
        <v>45962</v>
      </c>
      <c r="D156" s="16">
        <v>45991</v>
      </c>
      <c r="E156" s="0" t="inlineStr">
        <is>
          <t xml:space="preserve">hist</t>
        </is>
      </c>
      <c r="F156" s="4">
        <v>2025</v>
      </c>
      <c r="G156" s="0" t="inlineStr">
        <is>
          <t xml:space="preserve">Q4 2025</t>
        </is>
      </c>
      <c r="H156" s="4">
        <v>154</v>
      </c>
    </row>
    <row r="157">
      <c r="A157" s="0" t="inlineStr">
        <is>
          <t xml:space="preserve">dec25</t>
        </is>
      </c>
      <c r="B157" s="0" t="inlineStr">
        <is>
          <t xml:space="preserve">Dec-25</t>
        </is>
      </c>
      <c r="C157" s="16">
        <v>45992</v>
      </c>
      <c r="D157" s="16">
        <v>46022</v>
      </c>
      <c r="E157" s="0" t="inlineStr">
        <is>
          <t xml:space="preserve">hist</t>
        </is>
      </c>
      <c r="F157" s="4">
        <v>2025</v>
      </c>
      <c r="G157" s="0" t="inlineStr">
        <is>
          <t xml:space="preserve">Q4 2025</t>
        </is>
      </c>
      <c r="H157" s="4">
        <v>155</v>
      </c>
    </row>
    <row r="158">
      <c r="A158" s="0" t="inlineStr">
        <is>
          <t xml:space="preserve">jan26</t>
        </is>
      </c>
      <c r="B158" s="0" t="inlineStr">
        <is>
          <t xml:space="preserve">Jan-26</t>
        </is>
      </c>
      <c r="C158" s="16">
        <v>46023</v>
      </c>
      <c r="D158" s="16">
        <v>46053</v>
      </c>
      <c r="E158" s="0" t="inlineStr">
        <is>
          <t xml:space="preserve">hist</t>
        </is>
      </c>
      <c r="F158" s="4">
        <v>2026</v>
      </c>
      <c r="G158" s="0" t="inlineStr">
        <is>
          <t xml:space="preserve">Q1 2026</t>
        </is>
      </c>
      <c r="H158" s="4">
        <v>156</v>
      </c>
    </row>
    <row r="159">
      <c r="A159" s="0" t="inlineStr">
        <is>
          <t xml:space="preserve">feb26</t>
        </is>
      </c>
      <c r="B159" s="0" t="inlineStr">
        <is>
          <t xml:space="preserve">Feb-26</t>
        </is>
      </c>
      <c r="C159" s="16">
        <v>46054</v>
      </c>
      <c r="D159" s="16">
        <v>46081</v>
      </c>
      <c r="E159" s="0" t="inlineStr">
        <is>
          <t xml:space="preserve">hist</t>
        </is>
      </c>
      <c r="F159" s="4">
        <v>2026</v>
      </c>
      <c r="G159" s="0" t="inlineStr">
        <is>
          <t xml:space="preserve">Q1 2026</t>
        </is>
      </c>
      <c r="H159" s="4">
        <v>157</v>
      </c>
    </row>
    <row r="160">
      <c r="A160" s="0" t="inlineStr">
        <is>
          <t xml:space="preserve">mar26</t>
        </is>
      </c>
      <c r="B160" s="0" t="inlineStr">
        <is>
          <t xml:space="preserve">Mar-26</t>
        </is>
      </c>
      <c r="C160" s="16">
        <v>46082</v>
      </c>
      <c r="D160" s="16">
        <v>46112</v>
      </c>
      <c r="E160" s="0" t="inlineStr">
        <is>
          <t xml:space="preserve">hist</t>
        </is>
      </c>
      <c r="F160" s="4">
        <v>2026</v>
      </c>
      <c r="G160" s="0" t="inlineStr">
        <is>
          <t xml:space="preserve">Q1 2026</t>
        </is>
      </c>
      <c r="H160" s="4">
        <v>158</v>
      </c>
    </row>
    <row r="161">
      <c r="A161" s="0" t="inlineStr">
        <is>
          <t xml:space="preserve">apr26</t>
        </is>
      </c>
      <c r="B161" s="0" t="inlineStr">
        <is>
          <t xml:space="preserve">Apr-26</t>
        </is>
      </c>
      <c r="C161" s="16">
        <v>46113</v>
      </c>
      <c r="D161" s="16">
        <v>46142</v>
      </c>
      <c r="E161" s="0" t="inlineStr">
        <is>
          <t xml:space="preserve">hist</t>
        </is>
      </c>
      <c r="F161" s="4">
        <v>2026</v>
      </c>
      <c r="G161" s="0" t="inlineStr">
        <is>
          <t xml:space="preserve">Q2 2026</t>
        </is>
      </c>
      <c r="H161" s="4">
        <v>159</v>
      </c>
    </row>
    <row r="162">
      <c r="A162" s="0" t="inlineStr">
        <is>
          <t xml:space="preserve">may26</t>
        </is>
      </c>
      <c r="B162" s="0" t="inlineStr">
        <is>
          <t xml:space="preserve">May-26</t>
        </is>
      </c>
      <c r="C162" s="16">
        <v>46143</v>
      </c>
      <c r="D162" s="16">
        <v>46173</v>
      </c>
      <c r="E162" s="0" t="inlineStr">
        <is>
          <t xml:space="preserve">hist</t>
        </is>
      </c>
      <c r="F162" s="4">
        <v>2026</v>
      </c>
      <c r="G162" s="0" t="inlineStr">
        <is>
          <t xml:space="preserve">Q2 2026</t>
        </is>
      </c>
      <c r="H162" s="4">
        <v>160</v>
      </c>
    </row>
    <row r="163">
      <c r="A163" s="0" t="inlineStr">
        <is>
          <t xml:space="preserve">jun26</t>
        </is>
      </c>
      <c r="B163" s="0" t="inlineStr">
        <is>
          <t xml:space="preserve">Jun-26</t>
        </is>
      </c>
      <c r="C163" s="16">
        <v>46174</v>
      </c>
      <c r="D163" s="16">
        <v>46203</v>
      </c>
      <c r="E163" s="0" t="inlineStr">
        <is>
          <t xml:space="preserve">hist</t>
        </is>
      </c>
      <c r="F163" s="4">
        <v>2026</v>
      </c>
      <c r="G163" s="0" t="inlineStr">
        <is>
          <t xml:space="preserve">Q2 2026</t>
        </is>
      </c>
      <c r="H163" s="4">
        <v>161</v>
      </c>
    </row>
    <row r="164">
      <c r="A164" s="0" t="inlineStr">
        <is>
          <t xml:space="preserve">jul26</t>
        </is>
      </c>
      <c r="B164" s="0" t="inlineStr">
        <is>
          <t xml:space="preserve">Jul-26</t>
        </is>
      </c>
      <c r="C164" s="16">
        <v>46204</v>
      </c>
      <c r="D164" s="16">
        <v>46234</v>
      </c>
      <c r="E164" s="0" t="inlineStr">
        <is>
          <t xml:space="preserve">hist</t>
        </is>
      </c>
      <c r="F164" s="4">
        <v>2026</v>
      </c>
      <c r="G164" s="0" t="inlineStr">
        <is>
          <t xml:space="preserve">Q3 2026</t>
        </is>
      </c>
      <c r="H164" s="4">
        <v>162</v>
      </c>
    </row>
    <row r="165">
      <c r="A165" s="0" t="inlineStr">
        <is>
          <t xml:space="preserve">aug26</t>
        </is>
      </c>
      <c r="B165" s="0" t="inlineStr">
        <is>
          <t xml:space="preserve">Aug-26</t>
        </is>
      </c>
      <c r="C165" s="16">
        <v>46235</v>
      </c>
      <c r="D165" s="16">
        <v>46265</v>
      </c>
      <c r="E165" s="0" t="inlineStr">
        <is>
          <t xml:space="preserve">hist</t>
        </is>
      </c>
      <c r="F165" s="4">
        <v>2026</v>
      </c>
      <c r="G165" s="0" t="inlineStr">
        <is>
          <t xml:space="preserve">Q3 2026</t>
        </is>
      </c>
      <c r="H165" s="4">
        <v>163</v>
      </c>
    </row>
    <row r="166">
      <c r="A166" s="0" t="inlineStr">
        <is>
          <t xml:space="preserve">sep26</t>
        </is>
      </c>
      <c r="B166" s="0" t="inlineStr">
        <is>
          <t xml:space="preserve">Sep-26</t>
        </is>
      </c>
      <c r="C166" s="16">
        <v>46266</v>
      </c>
      <c r="D166" s="16">
        <v>46295</v>
      </c>
      <c r="E166" s="0" t="inlineStr">
        <is>
          <t xml:space="preserve">fcst</t>
        </is>
      </c>
      <c r="F166" s="4">
        <v>2026</v>
      </c>
      <c r="G166" s="0" t="inlineStr">
        <is>
          <t xml:space="preserve">Q3 2026</t>
        </is>
      </c>
      <c r="H166" s="4">
        <v>164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1" t="inlineStr">
        <is>
          <t xml:space="preserve">ID</t>
        </is>
      </c>
      <c r="B1" s="1" t="inlineStr">
        <is>
          <t xml:space="preserve">date</t>
        </is>
      </c>
      <c r="C1" s="1" t="inlineStr">
        <is>
          <t xml:space="preserve">close</t>
        </is>
      </c>
      <c r="D1" s="1" t="inlineStr">
        <is>
          <t xml:space="preserve">volume</t>
        </is>
      </c>
      <c r="E1" s="1" t="inlineStr">
        <is>
          <t xml:space="preserve">period</t>
        </is>
      </c>
      <c r="F1" s="1" t="inlineStr">
        <is>
          <t xml:space="preserve">month_end</t>
        </is>
      </c>
    </row>
    <row r="2">
      <c r="A2" s="0" t="inlineStr">
        <is>
          <t xml:space="preserve">2013-01-02</t>
        </is>
      </c>
      <c r="B2" s="16">
        <v>41276</v>
      </c>
      <c r="C2" s="8">
        <v>21.38</v>
      </c>
      <c r="D2" s="4">
        <v>47629712</v>
      </c>
      <c r="E2" s="0" t="str">
        <f>"jan13"</f>
        <v>jan13</v>
      </c>
      <c r="F2" s="4">
        <v>0</v>
      </c>
    </row>
    <row r="3">
      <c r="A3" s="0" t="inlineStr">
        <is>
          <t xml:space="preserve">2013-01-03</t>
        </is>
      </c>
      <c r="B3" s="16">
        <v>41277</v>
      </c>
      <c r="C3" s="8">
        <v>21.32</v>
      </c>
      <c r="D3" s="4">
        <v>41060288</v>
      </c>
      <c r="E3" s="0" t="str">
        <f>"jan13"</f>
        <v>jan13</v>
      </c>
      <c r="F3" s="4">
        <v>0</v>
      </c>
    </row>
    <row r="4">
      <c r="A4" s="0" t="inlineStr">
        <is>
          <t xml:space="preserve">2013-01-04</t>
        </is>
      </c>
      <c r="B4" s="16">
        <v>41278</v>
      </c>
      <c r="C4" s="8">
        <v>21.16</v>
      </c>
      <c r="D4" s="4">
        <v>30149712</v>
      </c>
      <c r="E4" s="0" t="str">
        <f>"jan13"</f>
        <v>jan13</v>
      </c>
      <c r="F4" s="4">
        <v>0</v>
      </c>
    </row>
    <row r="5">
      <c r="A5" s="0" t="inlineStr">
        <is>
          <t xml:space="preserve">2013-01-07</t>
        </is>
      </c>
      <c r="B5" s="16">
        <v>41281</v>
      </c>
      <c r="C5" s="8">
        <v>21.25</v>
      </c>
      <c r="D5" s="4">
        <v>36355888</v>
      </c>
      <c r="E5" s="0" t="str">
        <f>"jan13"</f>
        <v>jan13</v>
      </c>
      <c r="F5" s="4">
        <v>0</v>
      </c>
    </row>
    <row r="6">
      <c r="A6" s="0" t="inlineStr">
        <is>
          <t xml:space="preserve">2013-01-08</t>
        </is>
      </c>
      <c r="B6" s="16">
        <v>41282</v>
      </c>
      <c r="C6" s="8">
        <v>21.09</v>
      </c>
      <c r="D6" s="4">
        <v>48676736</v>
      </c>
      <c r="E6" s="0" t="str">
        <f>"jan13"</f>
        <v>jan13</v>
      </c>
      <c r="F6" s="4">
        <v>0</v>
      </c>
    </row>
    <row r="7">
      <c r="A7" s="0" t="inlineStr">
        <is>
          <t xml:space="preserve">2013-01-09</t>
        </is>
      </c>
      <c r="B7" s="16">
        <v>41283</v>
      </c>
      <c r="C7" s="8">
        <v>21.45</v>
      </c>
      <c r="D7" s="4">
        <v>34295104</v>
      </c>
      <c r="E7" s="0" t="str">
        <f>"jan13"</f>
        <v>jan13</v>
      </c>
      <c r="F7" s="4">
        <v>0</v>
      </c>
    </row>
    <row r="8">
      <c r="A8" s="0" t="inlineStr">
        <is>
          <t xml:space="preserve">2013-01-10</t>
        </is>
      </c>
      <c r="B8" s="16">
        <v>41284</v>
      </c>
      <c r="C8" s="8">
        <v>21.8</v>
      </c>
      <c r="D8" s="4">
        <v>44629664</v>
      </c>
      <c r="E8" s="0" t="str">
        <f>"jan13"</f>
        <v>jan13</v>
      </c>
      <c r="F8" s="4">
        <v>0</v>
      </c>
    </row>
    <row r="9">
      <c r="A9" s="0" t="inlineStr">
        <is>
          <t xml:space="preserve">2013-01-11</t>
        </is>
      </c>
      <c r="B9" s="16">
        <v>41285</v>
      </c>
      <c r="C9" s="8">
        <v>22</v>
      </c>
      <c r="D9" s="4">
        <v>44945792</v>
      </c>
      <c r="E9" s="0" t="str">
        <f>"jan13"</f>
        <v>jan13</v>
      </c>
      <c r="F9" s="4">
        <v>0</v>
      </c>
    </row>
    <row r="10">
      <c r="A10" s="0" t="inlineStr">
        <is>
          <t xml:space="preserve">2013-01-14</t>
        </is>
      </c>
      <c r="B10" s="16">
        <v>41288</v>
      </c>
      <c r="C10" s="8">
        <v>22</v>
      </c>
      <c r="D10" s="4">
        <v>35724496</v>
      </c>
      <c r="E10" s="0" t="str">
        <f>"jan13"</f>
        <v>jan13</v>
      </c>
      <c r="F10" s="4">
        <v>0</v>
      </c>
    </row>
    <row r="11">
      <c r="A11" s="0" t="inlineStr">
        <is>
          <t xml:space="preserve">2013-01-15</t>
        </is>
      </c>
      <c r="B11" s="16">
        <v>41289</v>
      </c>
      <c r="C11" s="8">
        <v>21.88</v>
      </c>
      <c r="D11" s="4">
        <v>33998464</v>
      </c>
      <c r="E11" s="0" t="str">
        <f>"jan13"</f>
        <v>jan13</v>
      </c>
      <c r="F11" s="4">
        <v>0</v>
      </c>
    </row>
    <row r="12">
      <c r="A12" s="0" t="inlineStr">
        <is>
          <t xml:space="preserve">2013-01-16</t>
        </is>
      </c>
      <c r="B12" s="16">
        <v>41290</v>
      </c>
      <c r="C12" s="8">
        <v>22.11</v>
      </c>
      <c r="D12" s="4">
        <v>36768304</v>
      </c>
      <c r="E12" s="0" t="str">
        <f>"jan13"</f>
        <v>jan13</v>
      </c>
      <c r="F12" s="4">
        <v>0</v>
      </c>
    </row>
    <row r="13">
      <c r="A13" s="0" t="inlineStr">
        <is>
          <t xml:space="preserve">2013-01-17</t>
        </is>
      </c>
      <c r="B13" s="16">
        <v>41291</v>
      </c>
      <c r="C13" s="8">
        <v>22.68</v>
      </c>
      <c r="D13" s="4">
        <v>101019632</v>
      </c>
      <c r="E13" s="0" t="str">
        <f>"jan13"</f>
        <v>jan13</v>
      </c>
      <c r="F13" s="4">
        <v>0</v>
      </c>
    </row>
    <row r="14">
      <c r="A14" s="0" t="inlineStr">
        <is>
          <t xml:space="preserve">2013-01-18</t>
        </is>
      </c>
      <c r="B14" s="16">
        <v>41292</v>
      </c>
      <c r="C14" s="8">
        <v>21.25</v>
      </c>
      <c r="D14" s="4">
        <v>143760064</v>
      </c>
      <c r="E14" s="0" t="str">
        <f>"jan13"</f>
        <v>jan13</v>
      </c>
      <c r="F14" s="4">
        <v>0</v>
      </c>
    </row>
    <row r="15">
      <c r="A15" s="0" t="inlineStr">
        <is>
          <t xml:space="preserve">2013-01-22</t>
        </is>
      </c>
      <c r="B15" s="16">
        <v>41296</v>
      </c>
      <c r="C15" s="8">
        <v>21.17</v>
      </c>
      <c r="D15" s="4">
        <v>51126768</v>
      </c>
      <c r="E15" s="0" t="str">
        <f>"jan13"</f>
        <v>jan13</v>
      </c>
      <c r="F15" s="4">
        <v>0</v>
      </c>
    </row>
    <row r="16">
      <c r="A16" s="0" t="inlineStr">
        <is>
          <t xml:space="preserve">2013-01-23</t>
        </is>
      </c>
      <c r="B16" s="16">
        <v>41297</v>
      </c>
      <c r="C16" s="8">
        <v>21.11</v>
      </c>
      <c r="D16" s="4">
        <v>42432240</v>
      </c>
      <c r="E16" s="0" t="str">
        <f>"jan13"</f>
        <v>jan13</v>
      </c>
      <c r="F16" s="4">
        <v>0</v>
      </c>
    </row>
    <row r="17">
      <c r="A17" s="0" t="inlineStr">
        <is>
          <t xml:space="preserve">2013-01-24</t>
        </is>
      </c>
      <c r="B17" s="16">
        <v>41298</v>
      </c>
      <c r="C17" s="8">
        <v>20.95</v>
      </c>
      <c r="D17" s="4">
        <v>58405408</v>
      </c>
      <c r="E17" s="0" t="str">
        <f>"jan13"</f>
        <v>jan13</v>
      </c>
      <c r="F17" s="4">
        <v>0</v>
      </c>
    </row>
    <row r="18">
      <c r="A18" s="0" t="inlineStr">
        <is>
          <t xml:space="preserve">2013-01-25</t>
        </is>
      </c>
      <c r="B18" s="16">
        <v>41299</v>
      </c>
      <c r="C18" s="8">
        <v>20.96</v>
      </c>
      <c r="D18" s="4">
        <v>107633744</v>
      </c>
      <c r="E18" s="0" t="str">
        <f>"jan13"</f>
        <v>jan13</v>
      </c>
      <c r="F18" s="4">
        <v>0</v>
      </c>
    </row>
    <row r="19">
      <c r="A19" s="0" t="inlineStr">
        <is>
          <t xml:space="preserve">2013-01-28</t>
        </is>
      </c>
      <c r="B19" s="16">
        <v>41302</v>
      </c>
      <c r="C19" s="8">
        <v>21.05</v>
      </c>
      <c r="D19" s="4">
        <v>105403376</v>
      </c>
      <c r="E19" s="0" t="str">
        <f>"jan13"</f>
        <v>jan13</v>
      </c>
      <c r="F19" s="4">
        <v>0</v>
      </c>
    </row>
    <row r="20">
      <c r="A20" s="0" t="inlineStr">
        <is>
          <t xml:space="preserve">2013-01-29</t>
        </is>
      </c>
      <c r="B20" s="16">
        <v>41303</v>
      </c>
      <c r="C20" s="8">
        <v>21.28</v>
      </c>
      <c r="D20" s="4">
        <v>105706000</v>
      </c>
      <c r="E20" s="0" t="str">
        <f>"jan13"</f>
        <v>jan13</v>
      </c>
      <c r="F20" s="4">
        <v>0</v>
      </c>
    </row>
    <row r="21">
      <c r="A21" s="0" t="inlineStr">
        <is>
          <t xml:space="preserve">2013-01-30</t>
        </is>
      </c>
      <c r="B21" s="16">
        <v>41304</v>
      </c>
      <c r="C21" s="8">
        <v>21.37</v>
      </c>
      <c r="D21" s="4">
        <v>34153472</v>
      </c>
      <c r="E21" s="0" t="str">
        <f>"jan13"</f>
        <v>jan13</v>
      </c>
      <c r="F21" s="4">
        <v>0</v>
      </c>
    </row>
    <row r="22">
      <c r="A22" s="0" t="inlineStr">
        <is>
          <t xml:space="preserve">2013-01-31</t>
        </is>
      </c>
      <c r="B22" s="16">
        <v>41305</v>
      </c>
      <c r="C22" s="8">
        <v>21.04</v>
      </c>
      <c r="D22" s="4">
        <v>36534064</v>
      </c>
      <c r="E22" s="0" t="str">
        <f>"jan13"</f>
        <v>jan13</v>
      </c>
      <c r="F22" s="4">
        <v>1</v>
      </c>
    </row>
    <row r="23">
      <c r="A23" s="0" t="inlineStr">
        <is>
          <t xml:space="preserve">2013-02-01</t>
        </is>
      </c>
      <c r="B23" s="16">
        <v>41306</v>
      </c>
      <c r="C23" s="8">
        <v>21.36</v>
      </c>
      <c r="D23" s="4">
        <v>31872592</v>
      </c>
      <c r="E23" s="0" t="str">
        <f>"feb13"</f>
        <v>feb13</v>
      </c>
      <c r="F23" s="4">
        <v>0</v>
      </c>
    </row>
    <row r="24">
      <c r="A24" s="0" t="inlineStr">
        <is>
          <t xml:space="preserve">2013-02-04</t>
        </is>
      </c>
      <c r="B24" s="16">
        <v>41309</v>
      </c>
      <c r="C24" s="8">
        <v>21.16</v>
      </c>
      <c r="D24" s="4">
        <v>38345568</v>
      </c>
      <c r="E24" s="0" t="str">
        <f>"feb13"</f>
        <v>feb13</v>
      </c>
      <c r="F24" s="4">
        <v>0</v>
      </c>
    </row>
    <row r="25">
      <c r="A25" s="0" t="inlineStr">
        <is>
          <t xml:space="preserve">2013-02-05</t>
        </is>
      </c>
      <c r="B25" s="16">
        <v>41310</v>
      </c>
      <c r="C25" s="8">
        <v>21.18</v>
      </c>
      <c r="D25" s="4">
        <v>30080736</v>
      </c>
      <c r="E25" s="0" t="str">
        <f>"feb13"</f>
        <v>feb13</v>
      </c>
      <c r="F25" s="4">
        <v>0</v>
      </c>
    </row>
    <row r="26">
      <c r="A26" s="0" t="inlineStr">
        <is>
          <t xml:space="preserve">2013-02-06</t>
        </is>
      </c>
      <c r="B26" s="16">
        <v>41311</v>
      </c>
      <c r="C26" s="8">
        <v>20.99</v>
      </c>
      <c r="D26" s="4">
        <v>32367072</v>
      </c>
      <c r="E26" s="0" t="str">
        <f>"feb13"</f>
        <v>feb13</v>
      </c>
      <c r="F26" s="4">
        <v>0</v>
      </c>
    </row>
    <row r="27">
      <c r="A27" s="0" t="inlineStr">
        <is>
          <t xml:space="preserve">2013-02-07</t>
        </is>
      </c>
      <c r="B27" s="16">
        <v>41312</v>
      </c>
      <c r="C27" s="8">
        <v>20.81</v>
      </c>
      <c r="D27" s="4">
        <v>41019680</v>
      </c>
      <c r="E27" s="0" t="str">
        <f>"feb13"</f>
        <v>feb13</v>
      </c>
      <c r="F27" s="4">
        <v>0</v>
      </c>
    </row>
    <row r="28">
      <c r="A28" s="0" t="inlineStr">
        <is>
          <t xml:space="preserve">2013-02-08</t>
        </is>
      </c>
      <c r="B28" s="16">
        <v>41313</v>
      </c>
      <c r="C28" s="8">
        <v>21</v>
      </c>
      <c r="D28" s="4">
        <v>28155312</v>
      </c>
      <c r="E28" s="0" t="str">
        <f>"feb13"</f>
        <v>feb13</v>
      </c>
      <c r="F28" s="4">
        <v>0</v>
      </c>
    </row>
    <row r="29">
      <c r="A29" s="0" t="inlineStr">
        <is>
          <t xml:space="preserve">2013-02-11</t>
        </is>
      </c>
      <c r="B29" s="16">
        <v>41316</v>
      </c>
      <c r="C29" s="8">
        <v>21.03</v>
      </c>
      <c r="D29" s="4">
        <v>18901632</v>
      </c>
      <c r="E29" s="0" t="str">
        <f>"feb13"</f>
        <v>feb13</v>
      </c>
      <c r="F29" s="4">
        <v>0</v>
      </c>
    </row>
    <row r="30">
      <c r="A30" s="0" t="inlineStr">
        <is>
          <t xml:space="preserve">2013-02-12</t>
        </is>
      </c>
      <c r="B30" s="16">
        <v>41317</v>
      </c>
      <c r="C30" s="8">
        <v>21.19</v>
      </c>
      <c r="D30" s="4">
        <v>28393520</v>
      </c>
      <c r="E30" s="0" t="str">
        <f>"feb13"</f>
        <v>feb13</v>
      </c>
      <c r="F30" s="4">
        <v>0</v>
      </c>
    </row>
    <row r="31">
      <c r="A31" s="0" t="inlineStr">
        <is>
          <t xml:space="preserve">2013-02-13</t>
        </is>
      </c>
      <c r="B31" s="16">
        <v>41318</v>
      </c>
      <c r="C31" s="8">
        <v>21.25</v>
      </c>
      <c r="D31" s="4">
        <v>21272464</v>
      </c>
      <c r="E31" s="0" t="str">
        <f>"feb13"</f>
        <v>feb13</v>
      </c>
      <c r="F31" s="4">
        <v>0</v>
      </c>
    </row>
    <row r="32">
      <c r="A32" s="0" t="inlineStr">
        <is>
          <t xml:space="preserve">2013-02-14</t>
        </is>
      </c>
      <c r="B32" s="16">
        <v>41319</v>
      </c>
      <c r="C32" s="8">
        <v>21.23</v>
      </c>
      <c r="D32" s="4">
        <v>35263024</v>
      </c>
      <c r="E32" s="0" t="str">
        <f>"feb13"</f>
        <v>feb13</v>
      </c>
      <c r="F32" s="4">
        <v>0</v>
      </c>
    </row>
    <row r="33">
      <c r="A33" s="0" t="inlineStr">
        <is>
          <t xml:space="preserve">2013-02-15</t>
        </is>
      </c>
      <c r="B33" s="16">
        <v>41320</v>
      </c>
      <c r="C33" s="8">
        <v>21.12</v>
      </c>
      <c r="D33" s="4">
        <v>33811616</v>
      </c>
      <c r="E33" s="0" t="str">
        <f>"feb13"</f>
        <v>feb13</v>
      </c>
      <c r="F33" s="4">
        <v>0</v>
      </c>
    </row>
    <row r="34">
      <c r="A34" s="0" t="inlineStr">
        <is>
          <t xml:space="preserve">2013-02-19</t>
        </is>
      </c>
      <c r="B34" s="16">
        <v>41324</v>
      </c>
      <c r="C34" s="8">
        <v>21.09</v>
      </c>
      <c r="D34" s="4">
        <v>31073760</v>
      </c>
      <c r="E34" s="0" t="str">
        <f>"feb13"</f>
        <v>feb13</v>
      </c>
      <c r="F34" s="4">
        <v>0</v>
      </c>
    </row>
    <row r="35">
      <c r="A35" s="0" t="inlineStr">
        <is>
          <t xml:space="preserve">2013-02-20</t>
        </is>
      </c>
      <c r="B35" s="16">
        <v>41325</v>
      </c>
      <c r="C35" s="8">
        <v>20.73</v>
      </c>
      <c r="D35" s="4">
        <v>46119728</v>
      </c>
      <c r="E35" s="0" t="str">
        <f>"feb13"</f>
        <v>feb13</v>
      </c>
      <c r="F35" s="4">
        <v>0</v>
      </c>
    </row>
    <row r="36">
      <c r="A36" s="0" t="inlineStr">
        <is>
          <t xml:space="preserve">2013-02-21</t>
        </is>
      </c>
      <c r="B36" s="16">
        <v>41326</v>
      </c>
      <c r="C36" s="8">
        <v>20.25</v>
      </c>
      <c r="D36" s="4">
        <v>60754480</v>
      </c>
      <c r="E36" s="0" t="str">
        <f>"feb13"</f>
        <v>feb13</v>
      </c>
      <c r="F36" s="4">
        <v>0</v>
      </c>
    </row>
    <row r="37">
      <c r="A37" s="0" t="inlineStr">
        <is>
          <t xml:space="preserve">2013-02-22</t>
        </is>
      </c>
      <c r="B37" s="16">
        <v>41327</v>
      </c>
      <c r="C37" s="8">
        <v>20.42</v>
      </c>
      <c r="D37" s="4">
        <v>34537680</v>
      </c>
      <c r="E37" s="0" t="str">
        <f>"feb13"</f>
        <v>feb13</v>
      </c>
      <c r="F37" s="4">
        <v>0</v>
      </c>
    </row>
    <row r="38">
      <c r="A38" s="0" t="inlineStr">
        <is>
          <t xml:space="preserve">2013-02-25</t>
        </is>
      </c>
      <c r="B38" s="16">
        <v>41330</v>
      </c>
      <c r="C38" s="8">
        <v>20.23</v>
      </c>
      <c r="D38" s="4">
        <v>41525536</v>
      </c>
      <c r="E38" s="0" t="str">
        <f>"feb13"</f>
        <v>feb13</v>
      </c>
      <c r="F38" s="4">
        <v>0</v>
      </c>
    </row>
    <row r="39">
      <c r="A39" s="0" t="inlineStr">
        <is>
          <t xml:space="preserve">2013-02-26</t>
        </is>
      </c>
      <c r="B39" s="16">
        <v>41331</v>
      </c>
      <c r="C39" s="8">
        <v>20.58</v>
      </c>
      <c r="D39" s="4">
        <v>67248624</v>
      </c>
      <c r="E39" s="0" t="str">
        <f>"feb13"</f>
        <v>feb13</v>
      </c>
      <c r="F39" s="4">
        <v>0</v>
      </c>
    </row>
    <row r="40">
      <c r="A40" s="0" t="inlineStr">
        <is>
          <t xml:space="preserve">2013-02-27</t>
        </is>
      </c>
      <c r="B40" s="16">
        <v>41332</v>
      </c>
      <c r="C40" s="8">
        <v>20.93</v>
      </c>
      <c r="D40" s="4">
        <v>46970240</v>
      </c>
      <c r="E40" s="0" t="str">
        <f>"feb13"</f>
        <v>feb13</v>
      </c>
      <c r="F40" s="4">
        <v>0</v>
      </c>
    </row>
    <row r="41">
      <c r="A41" s="0" t="inlineStr">
        <is>
          <t xml:space="preserve">2013-02-28</t>
        </is>
      </c>
      <c r="B41" s="16">
        <v>41333</v>
      </c>
      <c r="C41" s="8">
        <v>20.88</v>
      </c>
      <c r="D41" s="4">
        <v>34811136</v>
      </c>
      <c r="E41" s="0" t="str">
        <f>"feb13"</f>
        <v>feb13</v>
      </c>
      <c r="F41" s="4">
        <v>1</v>
      </c>
    </row>
    <row r="42">
      <c r="A42" s="0" t="inlineStr">
        <is>
          <t xml:space="preserve">2013-03-01</t>
        </is>
      </c>
      <c r="B42" s="16">
        <v>41334</v>
      </c>
      <c r="C42" s="8">
        <v>21.03</v>
      </c>
      <c r="D42" s="4">
        <v>45699184</v>
      </c>
      <c r="E42" s="0" t="str">
        <f>"mar13"</f>
        <v>mar13</v>
      </c>
      <c r="F42" s="4">
        <v>0</v>
      </c>
    </row>
    <row r="43">
      <c r="A43" s="0" t="inlineStr">
        <is>
          <t xml:space="preserve">2013-03-04</t>
        </is>
      </c>
      <c r="B43" s="16">
        <v>41337</v>
      </c>
      <c r="C43" s="8">
        <v>21.27</v>
      </c>
      <c r="D43" s="4">
        <v>47554032</v>
      </c>
      <c r="E43" s="0" t="str">
        <f>"mar13"</f>
        <v>mar13</v>
      </c>
      <c r="F43" s="4">
        <v>0</v>
      </c>
    </row>
    <row r="44">
      <c r="A44" s="0" t="inlineStr">
        <is>
          <t xml:space="preserve">2013-03-05</t>
        </is>
      </c>
      <c r="B44" s="16">
        <v>41338</v>
      </c>
      <c r="C44" s="8">
        <v>21.51</v>
      </c>
      <c r="D44" s="4">
        <v>38801008</v>
      </c>
      <c r="E44" s="0" t="str">
        <f>"mar13"</f>
        <v>mar13</v>
      </c>
      <c r="F44" s="4">
        <v>0</v>
      </c>
    </row>
    <row r="45">
      <c r="A45" s="0" t="inlineStr">
        <is>
          <t xml:space="preserve">2013-03-06</t>
        </is>
      </c>
      <c r="B45" s="16">
        <v>41339</v>
      </c>
      <c r="C45" s="8">
        <v>21.75</v>
      </c>
      <c r="D45" s="4">
        <v>37190640</v>
      </c>
      <c r="E45" s="0" t="str">
        <f>"mar13"</f>
        <v>mar13</v>
      </c>
      <c r="F45" s="4">
        <v>0</v>
      </c>
    </row>
    <row r="46">
      <c r="A46" s="0" t="inlineStr">
        <is>
          <t xml:space="preserve">2013-03-07</t>
        </is>
      </c>
      <c r="B46" s="16">
        <v>41340</v>
      </c>
      <c r="C46" s="8">
        <v>21.89</v>
      </c>
      <c r="D46" s="4">
        <v>42379936</v>
      </c>
      <c r="E46" s="0" t="str">
        <f>"mar13"</f>
        <v>mar13</v>
      </c>
      <c r="F46" s="4">
        <v>0</v>
      </c>
    </row>
    <row r="47">
      <c r="A47" s="0" t="inlineStr">
        <is>
          <t xml:space="preserve">2013-03-08</t>
        </is>
      </c>
      <c r="B47" s="16">
        <v>41341</v>
      </c>
      <c r="C47" s="8">
        <v>21.58</v>
      </c>
      <c r="D47" s="4">
        <v>44997952</v>
      </c>
      <c r="E47" s="0" t="str">
        <f>"mar13"</f>
        <v>mar13</v>
      </c>
      <c r="F47" s="4">
        <v>0</v>
      </c>
    </row>
    <row r="48">
      <c r="A48" s="0" t="inlineStr">
        <is>
          <t xml:space="preserve">2013-03-11</t>
        </is>
      </c>
      <c r="B48" s="16">
        <v>41344</v>
      </c>
      <c r="C48" s="8">
        <v>21.69</v>
      </c>
      <c r="D48" s="4">
        <v>42151984</v>
      </c>
      <c r="E48" s="0" t="str">
        <f>"mar13"</f>
        <v>mar13</v>
      </c>
      <c r="F48" s="4">
        <v>0</v>
      </c>
    </row>
    <row r="49">
      <c r="A49" s="0" t="inlineStr">
        <is>
          <t xml:space="preserve">2013-03-12</t>
        </is>
      </c>
      <c r="B49" s="16">
        <v>41345</v>
      </c>
      <c r="C49" s="8">
        <v>21.64</v>
      </c>
      <c r="D49" s="4">
        <v>28618672</v>
      </c>
      <c r="E49" s="0" t="str">
        <f>"mar13"</f>
        <v>mar13</v>
      </c>
      <c r="F49" s="4">
        <v>0</v>
      </c>
    </row>
    <row r="50">
      <c r="A50" s="0" t="inlineStr">
        <is>
          <t xml:space="preserve">2013-03-13</t>
        </is>
      </c>
      <c r="B50" s="16">
        <v>41346</v>
      </c>
      <c r="C50" s="8">
        <v>21.66</v>
      </c>
      <c r="D50" s="4">
        <v>24617824</v>
      </c>
      <c r="E50" s="0" t="str">
        <f>"mar13"</f>
        <v>mar13</v>
      </c>
      <c r="F50" s="4">
        <v>0</v>
      </c>
    </row>
    <row r="51">
      <c r="A51" s="0" t="inlineStr">
        <is>
          <t xml:space="preserve">2013-03-14</t>
        </is>
      </c>
      <c r="B51" s="16">
        <v>41347</v>
      </c>
      <c r="C51" s="8">
        <v>21.65</v>
      </c>
      <c r="D51" s="4">
        <v>28837856</v>
      </c>
      <c r="E51" s="0" t="str">
        <f>"mar13"</f>
        <v>mar13</v>
      </c>
      <c r="F51" s="4">
        <v>0</v>
      </c>
    </row>
    <row r="52">
      <c r="A52" s="0" t="inlineStr">
        <is>
          <t xml:space="preserve">2013-03-15</t>
        </is>
      </c>
      <c r="B52" s="16">
        <v>41348</v>
      </c>
      <c r="C52" s="8">
        <v>21.38</v>
      </c>
      <c r="D52" s="4">
        <v>52955008</v>
      </c>
      <c r="E52" s="0" t="str">
        <f>"mar13"</f>
        <v>mar13</v>
      </c>
      <c r="F52" s="4">
        <v>0</v>
      </c>
    </row>
    <row r="53">
      <c r="A53" s="0" t="inlineStr">
        <is>
          <t xml:space="preserve">2013-03-18</t>
        </is>
      </c>
      <c r="B53" s="16">
        <v>41351</v>
      </c>
      <c r="C53" s="8">
        <v>21.26</v>
      </c>
      <c r="D53" s="4">
        <v>35188240</v>
      </c>
      <c r="E53" s="0" t="str">
        <f>"mar13"</f>
        <v>mar13</v>
      </c>
      <c r="F53" s="4">
        <v>0</v>
      </c>
    </row>
    <row r="54">
      <c r="A54" s="0" t="inlineStr">
        <is>
          <t xml:space="preserve">2013-03-19</t>
        </is>
      </c>
      <c r="B54" s="16">
        <v>41352</v>
      </c>
      <c r="C54" s="8">
        <v>21.14</v>
      </c>
      <c r="D54" s="4">
        <v>42549392</v>
      </c>
      <c r="E54" s="0" t="str">
        <f>"mar13"</f>
        <v>mar13</v>
      </c>
      <c r="F54" s="4">
        <v>0</v>
      </c>
    </row>
    <row r="55">
      <c r="A55" s="0" t="inlineStr">
        <is>
          <t xml:space="preserve">2013-03-20</t>
        </is>
      </c>
      <c r="B55" s="16">
        <v>41353</v>
      </c>
      <c r="C55" s="8">
        <v>21.18</v>
      </c>
      <c r="D55" s="4">
        <v>29918960</v>
      </c>
      <c r="E55" s="0" t="str">
        <f>"mar13"</f>
        <v>mar13</v>
      </c>
      <c r="F55" s="4">
        <v>0</v>
      </c>
    </row>
    <row r="56">
      <c r="A56" s="0" t="inlineStr">
        <is>
          <t xml:space="preserve">2013-03-21</t>
        </is>
      </c>
      <c r="B56" s="16">
        <v>41354</v>
      </c>
      <c r="C56" s="8">
        <v>21.04</v>
      </c>
      <c r="D56" s="4">
        <v>32607504</v>
      </c>
      <c r="E56" s="0" t="str">
        <f>"mar13"</f>
        <v>mar13</v>
      </c>
      <c r="F56" s="4">
        <v>0</v>
      </c>
    </row>
    <row r="57">
      <c r="A57" s="0" t="inlineStr">
        <is>
          <t xml:space="preserve">2013-03-22</t>
        </is>
      </c>
      <c r="B57" s="16">
        <v>41355</v>
      </c>
      <c r="C57" s="8">
        <v>21.33</v>
      </c>
      <c r="D57" s="4">
        <v>30803200</v>
      </c>
      <c r="E57" s="0" t="str">
        <f>"mar13"</f>
        <v>mar13</v>
      </c>
      <c r="F57" s="4">
        <v>0</v>
      </c>
    </row>
    <row r="58">
      <c r="A58" s="0" t="inlineStr">
        <is>
          <t xml:space="preserve">2013-03-25</t>
        </is>
      </c>
      <c r="B58" s="16">
        <v>41358</v>
      </c>
      <c r="C58" s="8">
        <v>21.15</v>
      </c>
      <c r="D58" s="4">
        <v>32741024</v>
      </c>
      <c r="E58" s="0" t="str">
        <f>"mar13"</f>
        <v>mar13</v>
      </c>
      <c r="F58" s="4">
        <v>0</v>
      </c>
    </row>
    <row r="59">
      <c r="A59" s="0" t="inlineStr">
        <is>
          <t xml:space="preserve">2013-03-26</t>
        </is>
      </c>
      <c r="B59" s="16">
        <v>41359</v>
      </c>
      <c r="C59" s="8">
        <v>21.77</v>
      </c>
      <c r="D59" s="4">
        <v>39553680</v>
      </c>
      <c r="E59" s="0" t="str">
        <f>"mar13"</f>
        <v>mar13</v>
      </c>
      <c r="F59" s="4">
        <v>0</v>
      </c>
    </row>
    <row r="60">
      <c r="A60" s="0" t="inlineStr">
        <is>
          <t xml:space="preserve">2013-03-27</t>
        </is>
      </c>
      <c r="B60" s="16">
        <v>41360</v>
      </c>
      <c r="C60" s="8">
        <v>21.83</v>
      </c>
      <c r="D60" s="4">
        <v>45378432</v>
      </c>
      <c r="E60" s="0" t="str">
        <f>"mar13"</f>
        <v>mar13</v>
      </c>
      <c r="F60" s="4">
        <v>0</v>
      </c>
    </row>
    <row r="61">
      <c r="A61" s="0" t="inlineStr">
        <is>
          <t xml:space="preserve">2013-03-28</t>
        </is>
      </c>
      <c r="B61" s="16">
        <v>41361</v>
      </c>
      <c r="C61" s="8">
        <v>21.84</v>
      </c>
      <c r="D61" s="4">
        <v>33338688</v>
      </c>
      <c r="E61" s="0" t="str">
        <f>"mar13"</f>
        <v>mar13</v>
      </c>
      <c r="F61" s="4">
        <v>1</v>
      </c>
    </row>
    <row r="62">
      <c r="A62" s="0" t="inlineStr">
        <is>
          <t xml:space="preserve">2013-04-01</t>
        </is>
      </c>
      <c r="B62" s="16">
        <v>41365</v>
      </c>
      <c r="C62" s="8">
        <v>21.43</v>
      </c>
      <c r="D62" s="4">
        <v>33722272</v>
      </c>
      <c r="E62" s="0" t="str">
        <f>"apr13"</f>
        <v>apr13</v>
      </c>
      <c r="F62" s="4">
        <v>0</v>
      </c>
    </row>
    <row r="63">
      <c r="A63" s="0" t="inlineStr">
        <is>
          <t xml:space="preserve">2013-04-02</t>
        </is>
      </c>
      <c r="B63" s="16">
        <v>41366</v>
      </c>
      <c r="C63" s="8">
        <v>21.46</v>
      </c>
      <c r="D63" s="4">
        <v>28168032</v>
      </c>
      <c r="E63" s="0" t="str">
        <f>"apr13"</f>
        <v>apr13</v>
      </c>
      <c r="F63" s="4">
        <v>0</v>
      </c>
    </row>
    <row r="64">
      <c r="A64" s="0" t="inlineStr">
        <is>
          <t xml:space="preserve">2013-04-03</t>
        </is>
      </c>
      <c r="B64" s="16">
        <v>41367</v>
      </c>
      <c r="C64" s="8">
        <v>21.05</v>
      </c>
      <c r="D64" s="4">
        <v>36620720</v>
      </c>
      <c r="E64" s="0" t="str">
        <f>"apr13"</f>
        <v>apr13</v>
      </c>
      <c r="F64" s="4">
        <v>0</v>
      </c>
    </row>
    <row r="65">
      <c r="A65" s="0" t="inlineStr">
        <is>
          <t xml:space="preserve">2013-04-04</t>
        </is>
      </c>
      <c r="B65" s="16">
        <v>41368</v>
      </c>
      <c r="C65" s="8">
        <v>21.13</v>
      </c>
      <c r="D65" s="4">
        <v>28703616</v>
      </c>
      <c r="E65" s="0" t="str">
        <f>"apr13"</f>
        <v>apr13</v>
      </c>
      <c r="F65" s="4">
        <v>0</v>
      </c>
    </row>
    <row r="66">
      <c r="A66" s="0" t="inlineStr">
        <is>
          <t xml:space="preserve">2013-04-05</t>
        </is>
      </c>
      <c r="B66" s="16">
        <v>41369</v>
      </c>
      <c r="C66" s="8">
        <v>20.94</v>
      </c>
      <c r="D66" s="4">
        <v>36724448</v>
      </c>
      <c r="E66" s="0" t="str">
        <f>"apr13"</f>
        <v>apr13</v>
      </c>
      <c r="F66" s="4">
        <v>0</v>
      </c>
    </row>
    <row r="67">
      <c r="A67" s="0" t="inlineStr">
        <is>
          <t xml:space="preserve">2013-04-08</t>
        </is>
      </c>
      <c r="B67" s="16">
        <v>41372</v>
      </c>
      <c r="C67" s="8">
        <v>21.09</v>
      </c>
      <c r="D67" s="4">
        <v>34214688</v>
      </c>
      <c r="E67" s="0" t="str">
        <f>"apr13"</f>
        <v>apr13</v>
      </c>
      <c r="F67" s="4">
        <v>0</v>
      </c>
    </row>
    <row r="68">
      <c r="A68" s="0" t="inlineStr">
        <is>
          <t xml:space="preserve">2013-04-09</t>
        </is>
      </c>
      <c r="B68" s="16">
        <v>41373</v>
      </c>
      <c r="C68" s="8">
        <v>21.75</v>
      </c>
      <c r="D68" s="4">
        <v>61522736</v>
      </c>
      <c r="E68" s="0" t="str">
        <f>"apr13"</f>
        <v>apr13</v>
      </c>
      <c r="F68" s="4">
        <v>0</v>
      </c>
    </row>
    <row r="69">
      <c r="A69" s="0" t="inlineStr">
        <is>
          <t xml:space="preserve">2013-04-10</t>
        </is>
      </c>
      <c r="B69" s="16">
        <v>41374</v>
      </c>
      <c r="C69" s="8">
        <v>22.26</v>
      </c>
      <c r="D69" s="4">
        <v>67102816</v>
      </c>
      <c r="E69" s="0" t="str">
        <f>"apr13"</f>
        <v>apr13</v>
      </c>
      <c r="F69" s="4">
        <v>0</v>
      </c>
    </row>
    <row r="70">
      <c r="A70" s="0" t="inlineStr">
        <is>
          <t xml:space="preserve">2013-04-11</t>
        </is>
      </c>
      <c r="B70" s="16">
        <v>41375</v>
      </c>
      <c r="C70" s="8">
        <v>21.83</v>
      </c>
      <c r="D70" s="4">
        <v>59299776</v>
      </c>
      <c r="E70" s="0" t="str">
        <f>"apr13"</f>
        <v>apr13</v>
      </c>
      <c r="F70" s="4">
        <v>0</v>
      </c>
    </row>
    <row r="71">
      <c r="A71" s="0" t="inlineStr">
        <is>
          <t xml:space="preserve">2013-04-12</t>
        </is>
      </c>
      <c r="B71" s="16">
        <v>41376</v>
      </c>
      <c r="C71" s="8">
        <v>21.68</v>
      </c>
      <c r="D71" s="4">
        <v>34034800</v>
      </c>
      <c r="E71" s="0" t="str">
        <f>"apr13"</f>
        <v>apr13</v>
      </c>
      <c r="F71" s="4">
        <v>0</v>
      </c>
    </row>
    <row r="72">
      <c r="A72" s="0" t="inlineStr">
        <is>
          <t xml:space="preserve">2013-04-15</t>
        </is>
      </c>
      <c r="B72" s="16">
        <v>41379</v>
      </c>
      <c r="C72" s="8">
        <v>21.38</v>
      </c>
      <c r="D72" s="4">
        <v>38459136</v>
      </c>
      <c r="E72" s="0" t="str">
        <f>"apr13"</f>
        <v>apr13</v>
      </c>
      <c r="F72" s="4">
        <v>0</v>
      </c>
    </row>
    <row r="73">
      <c r="A73" s="0" t="inlineStr">
        <is>
          <t xml:space="preserve">2013-04-16</t>
        </is>
      </c>
      <c r="B73" s="16">
        <v>41380</v>
      </c>
      <c r="C73" s="8">
        <v>21.91</v>
      </c>
      <c r="D73" s="4">
        <v>64766912</v>
      </c>
      <c r="E73" s="0" t="str">
        <f>"apr13"</f>
        <v>apr13</v>
      </c>
      <c r="F73" s="4">
        <v>0</v>
      </c>
    </row>
    <row r="74">
      <c r="A74" s="0" t="inlineStr">
        <is>
          <t xml:space="preserve">2013-04-17</t>
        </is>
      </c>
      <c r="B74" s="16">
        <v>41381</v>
      </c>
      <c r="C74" s="8">
        <v>21.93</v>
      </c>
      <c r="D74" s="4">
        <v>79463632</v>
      </c>
      <c r="E74" s="0" t="str">
        <f>"apr13"</f>
        <v>apr13</v>
      </c>
      <c r="F74" s="4">
        <v>0</v>
      </c>
    </row>
    <row r="75">
      <c r="A75" s="0" t="inlineStr">
        <is>
          <t xml:space="preserve">2013-04-18</t>
        </is>
      </c>
      <c r="B75" s="16">
        <v>41382</v>
      </c>
      <c r="C75" s="8">
        <v>22.24</v>
      </c>
      <c r="D75" s="4">
        <v>76238064</v>
      </c>
      <c r="E75" s="0" t="str">
        <f>"apr13"</f>
        <v>apr13</v>
      </c>
      <c r="F75" s="4">
        <v>0</v>
      </c>
    </row>
    <row r="76">
      <c r="A76" s="0" t="inlineStr">
        <is>
          <t xml:space="preserve">2013-04-19</t>
        </is>
      </c>
      <c r="B76" s="16">
        <v>41383</v>
      </c>
      <c r="C76" s="8">
        <v>22.44</v>
      </c>
      <c r="D76" s="4">
        <v>49103808</v>
      </c>
      <c r="E76" s="0" t="str">
        <f>"apr13"</f>
        <v>apr13</v>
      </c>
      <c r="F76" s="4">
        <v>0</v>
      </c>
    </row>
    <row r="77">
      <c r="A77" s="0" t="inlineStr">
        <is>
          <t xml:space="preserve">2013-04-22</t>
        </is>
      </c>
      <c r="B77" s="16">
        <v>41386</v>
      </c>
      <c r="C77" s="8">
        <v>22.88</v>
      </c>
      <c r="D77" s="4">
        <v>52819792</v>
      </c>
      <c r="E77" s="0" t="str">
        <f>"apr13"</f>
        <v>apr13</v>
      </c>
      <c r="F77" s="4">
        <v>0</v>
      </c>
    </row>
    <row r="78">
      <c r="A78" s="0" t="inlineStr">
        <is>
          <t xml:space="preserve">2013-04-23</t>
        </is>
      </c>
      <c r="B78" s="16">
        <v>41387</v>
      </c>
      <c r="C78" s="8">
        <v>23.38</v>
      </c>
      <c r="D78" s="4">
        <v>62494016</v>
      </c>
      <c r="E78" s="0" t="str">
        <f>"apr13"</f>
        <v>apr13</v>
      </c>
      <c r="F78" s="4">
        <v>0</v>
      </c>
    </row>
    <row r="79">
      <c r="A79" s="0" t="inlineStr">
        <is>
          <t xml:space="preserve">2013-04-24</t>
        </is>
      </c>
      <c r="B79" s="16">
        <v>41388</v>
      </c>
      <c r="C79" s="8">
        <v>23.66</v>
      </c>
      <c r="D79" s="4">
        <v>54287648</v>
      </c>
      <c r="E79" s="0" t="str">
        <f>"apr13"</f>
        <v>apr13</v>
      </c>
      <c r="F79" s="4">
        <v>0</v>
      </c>
    </row>
    <row r="80">
      <c r="A80" s="0" t="inlineStr">
        <is>
          <t xml:space="preserve">2013-04-25</t>
        </is>
      </c>
      <c r="B80" s="16">
        <v>41389</v>
      </c>
      <c r="C80" s="8">
        <v>23.38</v>
      </c>
      <c r="D80" s="4">
        <v>109181744</v>
      </c>
      <c r="E80" s="0" t="str">
        <f>"apr13"</f>
        <v>apr13</v>
      </c>
      <c r="F80" s="4">
        <v>0</v>
      </c>
    </row>
    <row r="81">
      <c r="A81" s="0" t="inlineStr">
        <is>
          <t xml:space="preserve">2013-04-26</t>
        </is>
      </c>
      <c r="B81" s="16">
        <v>41390</v>
      </c>
      <c r="C81" s="8">
        <v>23.4</v>
      </c>
      <c r="D81" s="4">
        <v>101379056</v>
      </c>
      <c r="E81" s="0" t="str">
        <f>"apr13"</f>
        <v>apr13</v>
      </c>
      <c r="F81" s="4">
        <v>0</v>
      </c>
    </row>
    <row r="82">
      <c r="A82" s="0" t="inlineStr">
        <is>
          <t xml:space="preserve">2013-04-29</t>
        </is>
      </c>
      <c r="B82" s="16">
        <v>41393</v>
      </c>
      <c r="C82" s="8">
        <v>23.76</v>
      </c>
      <c r="D82" s="4">
        <v>102145808</v>
      </c>
      <c r="E82" s="0" t="str">
        <f>"apr13"</f>
        <v>apr13</v>
      </c>
      <c r="F82" s="4">
        <v>0</v>
      </c>
    </row>
    <row r="83">
      <c r="A83" s="0" t="inlineStr">
        <is>
          <t xml:space="preserve">2013-04-30</t>
        </is>
      </c>
      <c r="B83" s="16">
        <v>41394</v>
      </c>
      <c r="C83" s="8">
        <v>23.95</v>
      </c>
      <c r="D83" s="4">
        <v>41471152</v>
      </c>
      <c r="E83" s="0" t="str">
        <f>"apr13"</f>
        <v>apr13</v>
      </c>
      <c r="F83" s="4">
        <v>1</v>
      </c>
    </row>
    <row r="84">
      <c r="A84" s="0" t="inlineStr">
        <is>
          <t xml:space="preserve">2013-05-01</t>
        </is>
      </c>
      <c r="B84" s="16">
        <v>41395</v>
      </c>
      <c r="C84" s="8">
        <v>23.99</v>
      </c>
      <c r="D84" s="4">
        <v>38373728</v>
      </c>
      <c r="E84" s="0" t="str">
        <f>"may13"</f>
        <v>may13</v>
      </c>
      <c r="F84" s="4">
        <v>0</v>
      </c>
    </row>
    <row r="85">
      <c r="A85" s="0" t="inlineStr">
        <is>
          <t xml:space="preserve">2013-05-02</t>
        </is>
      </c>
      <c r="B85" s="16">
        <v>41396</v>
      </c>
      <c r="C85" s="8">
        <v>24.11</v>
      </c>
      <c r="D85" s="4">
        <v>33494272</v>
      </c>
      <c r="E85" s="0" t="str">
        <f>"may13"</f>
        <v>may13</v>
      </c>
      <c r="F85" s="4">
        <v>0</v>
      </c>
    </row>
    <row r="86">
      <c r="A86" s="0" t="inlineStr">
        <is>
          <t xml:space="preserve">2013-05-03</t>
        </is>
      </c>
      <c r="B86" s="16">
        <v>41397</v>
      </c>
      <c r="C86" s="8">
        <v>23.96</v>
      </c>
      <c r="D86" s="4">
        <v>30086352</v>
      </c>
      <c r="E86" s="0" t="str">
        <f>"may13"</f>
        <v>may13</v>
      </c>
      <c r="F86" s="4">
        <v>0</v>
      </c>
    </row>
    <row r="87">
      <c r="A87" s="0" t="inlineStr">
        <is>
          <t xml:space="preserve">2013-05-06</t>
        </is>
      </c>
      <c r="B87" s="16">
        <v>41400</v>
      </c>
      <c r="C87" s="8">
        <v>23.91</v>
      </c>
      <c r="D87" s="4">
        <v>31009088</v>
      </c>
      <c r="E87" s="0" t="str">
        <f>"may13"</f>
        <v>may13</v>
      </c>
      <c r="F87" s="4">
        <v>0</v>
      </c>
    </row>
    <row r="88">
      <c r="A88" s="0" t="inlineStr">
        <is>
          <t xml:space="preserve">2013-05-07</t>
        </is>
      </c>
      <c r="B88" s="16">
        <v>41401</v>
      </c>
      <c r="C88" s="8">
        <v>24.15</v>
      </c>
      <c r="D88" s="4">
        <v>38605520</v>
      </c>
      <c r="E88" s="0" t="str">
        <f>"may13"</f>
        <v>may13</v>
      </c>
      <c r="F88" s="4">
        <v>0</v>
      </c>
    </row>
    <row r="89">
      <c r="A89" s="0" t="inlineStr">
        <is>
          <t xml:space="preserve">2013-05-08</t>
        </is>
      </c>
      <c r="B89" s="16">
        <v>41402</v>
      </c>
      <c r="C89" s="8">
        <v>24.25</v>
      </c>
      <c r="D89" s="4">
        <v>24903232</v>
      </c>
      <c r="E89" s="0" t="str">
        <f>"may13"</f>
        <v>may13</v>
      </c>
      <c r="F89" s="4">
        <v>0</v>
      </c>
    </row>
    <row r="90">
      <c r="A90" s="0" t="inlineStr">
        <is>
          <t xml:space="preserve">2013-05-09</t>
        </is>
      </c>
      <c r="B90" s="16">
        <v>41403</v>
      </c>
      <c r="C90" s="8">
        <v>24.36</v>
      </c>
      <c r="D90" s="4">
        <v>31336272</v>
      </c>
      <c r="E90" s="0" t="str">
        <f>"may13"</f>
        <v>may13</v>
      </c>
      <c r="F90" s="4">
        <v>0</v>
      </c>
    </row>
    <row r="91">
      <c r="A91" s="0" t="inlineStr">
        <is>
          <t xml:space="preserve">2013-05-10</t>
        </is>
      </c>
      <c r="B91" s="16">
        <v>41404</v>
      </c>
      <c r="C91" s="8">
        <v>24.5</v>
      </c>
      <c r="D91" s="4">
        <v>22559536</v>
      </c>
      <c r="E91" s="0" t="str">
        <f>"may13"</f>
        <v>may13</v>
      </c>
      <c r="F91" s="4">
        <v>0</v>
      </c>
    </row>
    <row r="92">
      <c r="A92" s="0" t="inlineStr">
        <is>
          <t xml:space="preserve">2013-05-13</t>
        </is>
      </c>
      <c r="B92" s="16">
        <v>41407</v>
      </c>
      <c r="C92" s="8">
        <v>24.08</v>
      </c>
      <c r="D92" s="4">
        <v>28535184</v>
      </c>
      <c r="E92" s="0" t="str">
        <f>"may13"</f>
        <v>may13</v>
      </c>
      <c r="F92" s="4">
        <v>0</v>
      </c>
    </row>
    <row r="93">
      <c r="A93" s="0" t="inlineStr">
        <is>
          <t xml:space="preserve">2013-05-14</t>
        </is>
      </c>
      <c r="B93" s="16">
        <v>41408</v>
      </c>
      <c r="C93" s="8">
        <v>23.84</v>
      </c>
      <c r="D93" s="4">
        <v>36697472</v>
      </c>
      <c r="E93" s="0" t="str">
        <f>"may13"</f>
        <v>may13</v>
      </c>
      <c r="F93" s="4">
        <v>0</v>
      </c>
    </row>
    <row r="94">
      <c r="A94" s="0" t="inlineStr">
        <is>
          <t xml:space="preserve">2013-05-15</t>
        </is>
      </c>
      <c r="B94" s="16">
        <v>41409</v>
      </c>
      <c r="C94" s="8">
        <v>24.2</v>
      </c>
      <c r="D94" s="4">
        <v>33570192</v>
      </c>
      <c r="E94" s="0" t="str">
        <f>"may13"</f>
        <v>may13</v>
      </c>
      <c r="F94" s="4">
        <v>0</v>
      </c>
    </row>
    <row r="95">
      <c r="A95" s="0" t="inlineStr">
        <is>
          <t xml:space="preserve">2013-05-16</t>
        </is>
      </c>
      <c r="B95" s="16">
        <v>41410</v>
      </c>
      <c r="C95" s="8">
        <v>23.94</v>
      </c>
      <c r="D95" s="4">
        <v>29815248</v>
      </c>
      <c r="E95" s="0" t="str">
        <f>"may13"</f>
        <v>may13</v>
      </c>
      <c r="F95" s="4">
        <v>0</v>
      </c>
    </row>
    <row r="96">
      <c r="A96" s="0" t="inlineStr">
        <is>
          <t xml:space="preserve">2013-05-17</t>
        </is>
      </c>
      <c r="B96" s="16">
        <v>41411</v>
      </c>
      <c r="C96" s="8">
        <v>24.04</v>
      </c>
      <c r="D96" s="4">
        <v>36278240</v>
      </c>
      <c r="E96" s="0" t="str">
        <f>"may13"</f>
        <v>may13</v>
      </c>
      <c r="F96" s="4">
        <v>0</v>
      </c>
    </row>
    <row r="97">
      <c r="A97" s="0" t="inlineStr">
        <is>
          <t xml:space="preserve">2013-05-20</t>
        </is>
      </c>
      <c r="B97" s="16">
        <v>41414</v>
      </c>
      <c r="C97" s="8">
        <v>24.08</v>
      </c>
      <c r="D97" s="4">
        <v>31326160</v>
      </c>
      <c r="E97" s="0" t="str">
        <f>"may13"</f>
        <v>may13</v>
      </c>
      <c r="F97" s="4">
        <v>0</v>
      </c>
    </row>
    <row r="98">
      <c r="A98" s="0" t="inlineStr">
        <is>
          <t xml:space="preserve">2013-05-21</t>
        </is>
      </c>
      <c r="B98" s="16">
        <v>41415</v>
      </c>
      <c r="C98" s="8">
        <v>24.15</v>
      </c>
      <c r="D98" s="4">
        <v>37919968</v>
      </c>
      <c r="E98" s="0" t="str">
        <f>"may13"</f>
        <v>may13</v>
      </c>
      <c r="F98" s="4">
        <v>0</v>
      </c>
    </row>
    <row r="99">
      <c r="A99" s="0" t="inlineStr">
        <is>
          <t xml:space="preserve">2013-05-22</t>
        </is>
      </c>
      <c r="B99" s="16">
        <v>41416</v>
      </c>
      <c r="C99" s="8">
        <v>24.07</v>
      </c>
      <c r="D99" s="4">
        <v>49689248</v>
      </c>
      <c r="E99" s="0" t="str">
        <f>"may13"</f>
        <v>may13</v>
      </c>
      <c r="F99" s="4">
        <v>0</v>
      </c>
    </row>
    <row r="100">
      <c r="A100" s="0" t="inlineStr">
        <is>
          <t xml:space="preserve">2013-05-23</t>
        </is>
      </c>
      <c r="B100" s="16">
        <v>41417</v>
      </c>
      <c r="C100" s="8">
        <v>24.05</v>
      </c>
      <c r="D100" s="4">
        <v>38136448</v>
      </c>
      <c r="E100" s="0" t="str">
        <f>"may13"</f>
        <v>may13</v>
      </c>
      <c r="F100" s="4">
        <v>0</v>
      </c>
    </row>
    <row r="101">
      <c r="A101" s="0" t="inlineStr">
        <is>
          <t xml:space="preserve">2013-05-24</t>
        </is>
      </c>
      <c r="B101" s="16">
        <v>41418</v>
      </c>
      <c r="C101" s="8">
        <v>23.92</v>
      </c>
      <c r="D101" s="4">
        <v>30863040</v>
      </c>
      <c r="E101" s="0" t="str">
        <f>"may13"</f>
        <v>may13</v>
      </c>
      <c r="F101" s="4">
        <v>0</v>
      </c>
    </row>
    <row r="102">
      <c r="A102" s="0" t="inlineStr">
        <is>
          <t xml:space="preserve">2013-05-28</t>
        </is>
      </c>
      <c r="B102" s="16">
        <v>41422</v>
      </c>
      <c r="C102" s="8">
        <v>24.08</v>
      </c>
      <c r="D102" s="4">
        <v>31158320</v>
      </c>
      <c r="E102" s="0" t="str">
        <f>"may13"</f>
        <v>may13</v>
      </c>
      <c r="F102" s="4">
        <v>0</v>
      </c>
    </row>
    <row r="103">
      <c r="A103" s="0" t="inlineStr">
        <is>
          <t xml:space="preserve">2013-05-29</t>
        </is>
      </c>
      <c r="B103" s="16">
        <v>41423</v>
      </c>
      <c r="C103" s="8">
        <v>24.27</v>
      </c>
      <c r="D103" s="4">
        <v>31654256</v>
      </c>
      <c r="E103" s="0" t="str">
        <f>"may13"</f>
        <v>may13</v>
      </c>
      <c r="F103" s="4">
        <v>0</v>
      </c>
    </row>
    <row r="104">
      <c r="A104" s="0" t="inlineStr">
        <is>
          <t xml:space="preserve">2013-05-30</t>
        </is>
      </c>
      <c r="B104" s="16">
        <v>41424</v>
      </c>
      <c r="C104" s="8">
        <v>24.21</v>
      </c>
      <c r="D104" s="4">
        <v>26306928</v>
      </c>
      <c r="E104" s="0" t="str">
        <f>"may13"</f>
        <v>may13</v>
      </c>
      <c r="F104" s="4">
        <v>0</v>
      </c>
    </row>
    <row r="105">
      <c r="A105" s="0" t="inlineStr">
        <is>
          <t xml:space="preserve">2013-05-31</t>
        </is>
      </c>
      <c r="B105" s="16">
        <v>41425</v>
      </c>
      <c r="C105" s="8">
        <v>24.28</v>
      </c>
      <c r="D105" s="4">
        <v>47796672</v>
      </c>
      <c r="E105" s="0" t="str">
        <f>"may13"</f>
        <v>may13</v>
      </c>
      <c r="F105" s="4">
        <v>1</v>
      </c>
    </row>
    <row r="106">
      <c r="A106" s="0" t="inlineStr">
        <is>
          <t xml:space="preserve">2013-06-03</t>
        </is>
      </c>
      <c r="B106" s="16">
        <v>41428</v>
      </c>
      <c r="C106" s="8">
        <v>25.24</v>
      </c>
      <c r="D106" s="4">
        <v>76493440</v>
      </c>
      <c r="E106" s="0" t="str">
        <f>"jun13"</f>
        <v>jun13</v>
      </c>
      <c r="F106" s="4">
        <v>0</v>
      </c>
    </row>
    <row r="107">
      <c r="A107" s="0" t="inlineStr">
        <is>
          <t xml:space="preserve">2013-06-04</t>
        </is>
      </c>
      <c r="B107" s="16">
        <v>41429</v>
      </c>
      <c r="C107" s="8">
        <v>25.36</v>
      </c>
      <c r="D107" s="4">
        <v>68524064</v>
      </c>
      <c r="E107" s="0" t="str">
        <f>"jun13"</f>
        <v>jun13</v>
      </c>
      <c r="F107" s="4">
        <v>0</v>
      </c>
    </row>
    <row r="108">
      <c r="A108" s="0" t="inlineStr">
        <is>
          <t xml:space="preserve">2013-06-05</t>
        </is>
      </c>
      <c r="B108" s="16">
        <v>41430</v>
      </c>
      <c r="C108" s="8">
        <v>24.7</v>
      </c>
      <c r="D108" s="4">
        <v>53343568</v>
      </c>
      <c r="E108" s="0" t="str">
        <f>"jun13"</f>
        <v>jun13</v>
      </c>
      <c r="F108" s="4">
        <v>0</v>
      </c>
    </row>
    <row r="109">
      <c r="A109" s="0" t="inlineStr">
        <is>
          <t xml:space="preserve">2013-06-06</t>
        </is>
      </c>
      <c r="B109" s="16">
        <v>41431</v>
      </c>
      <c r="C109" s="8">
        <v>24.65</v>
      </c>
      <c r="D109" s="4">
        <v>40026688</v>
      </c>
      <c r="E109" s="0" t="str">
        <f>"jun13"</f>
        <v>jun13</v>
      </c>
      <c r="F109" s="4">
        <v>0</v>
      </c>
    </row>
    <row r="110">
      <c r="A110" s="0" t="inlineStr">
        <is>
          <t xml:space="preserve">2013-06-07</t>
        </is>
      </c>
      <c r="B110" s="16">
        <v>41432</v>
      </c>
      <c r="C110" s="8">
        <v>24.59</v>
      </c>
      <c r="D110" s="4">
        <v>35543552</v>
      </c>
      <c r="E110" s="0" t="str">
        <f>"jun13"</f>
        <v>jun13</v>
      </c>
      <c r="F110" s="4">
        <v>0</v>
      </c>
    </row>
    <row r="111">
      <c r="A111" s="0" t="inlineStr">
        <is>
          <t xml:space="preserve">2013-06-10</t>
        </is>
      </c>
      <c r="B111" s="16">
        <v>41435</v>
      </c>
      <c r="C111" s="8">
        <v>25.01</v>
      </c>
      <c r="D111" s="4">
        <v>29783776</v>
      </c>
      <c r="E111" s="0" t="str">
        <f>"jun13"</f>
        <v>jun13</v>
      </c>
      <c r="F111" s="4">
        <v>0</v>
      </c>
    </row>
    <row r="112">
      <c r="A112" s="0" t="inlineStr">
        <is>
          <t xml:space="preserve">2013-06-11</t>
        </is>
      </c>
      <c r="B112" s="16">
        <v>41436</v>
      </c>
      <c r="C112" s="8">
        <v>24.71</v>
      </c>
      <c r="D112" s="4">
        <v>27079568</v>
      </c>
      <c r="E112" s="0" t="str">
        <f>"jun13"</f>
        <v>jun13</v>
      </c>
      <c r="F112" s="4">
        <v>0</v>
      </c>
    </row>
    <row r="113">
      <c r="A113" s="0" t="inlineStr">
        <is>
          <t xml:space="preserve">2013-06-12</t>
        </is>
      </c>
      <c r="B113" s="16">
        <v>41437</v>
      </c>
      <c r="C113" s="8">
        <v>24.46</v>
      </c>
      <c r="D113" s="4">
        <v>24538384</v>
      </c>
      <c r="E113" s="0" t="str">
        <f>"jun13"</f>
        <v>jun13</v>
      </c>
      <c r="F113" s="4">
        <v>0</v>
      </c>
    </row>
    <row r="114">
      <c r="A114" s="0" t="inlineStr">
        <is>
          <t xml:space="preserve">2013-06-13</t>
        </is>
      </c>
      <c r="B114" s="16">
        <v>41438</v>
      </c>
      <c r="C114" s="8">
        <v>24.99</v>
      </c>
      <c r="D114" s="4">
        <v>27709952</v>
      </c>
      <c r="E114" s="0" t="str">
        <f>"jun13"</f>
        <v>jun13</v>
      </c>
      <c r="F114" s="4">
        <v>0</v>
      </c>
    </row>
    <row r="115">
      <c r="A115" s="0" t="inlineStr">
        <is>
          <t xml:space="preserve">2013-06-14</t>
        </is>
      </c>
      <c r="B115" s="16">
        <v>41439</v>
      </c>
      <c r="C115" s="8">
        <v>24.92</v>
      </c>
      <c r="D115" s="4">
        <v>24762704</v>
      </c>
      <c r="E115" s="0" t="str">
        <f>"jun13"</f>
        <v>jun13</v>
      </c>
      <c r="F115" s="4">
        <v>0</v>
      </c>
    </row>
    <row r="116">
      <c r="A116" s="0" t="inlineStr">
        <is>
          <t xml:space="preserve">2013-06-17</t>
        </is>
      </c>
      <c r="B116" s="16">
        <v>41442</v>
      </c>
      <c r="C116" s="8">
        <v>25.1</v>
      </c>
      <c r="D116" s="4">
        <v>42653008</v>
      </c>
      <c r="E116" s="0" t="str">
        <f>"jun13"</f>
        <v>jun13</v>
      </c>
      <c r="F116" s="4">
        <v>0</v>
      </c>
    </row>
    <row r="117">
      <c r="A117" s="0" t="inlineStr">
        <is>
          <t xml:space="preserve">2013-06-18</t>
        </is>
      </c>
      <c r="B117" s="16">
        <v>41443</v>
      </c>
      <c r="C117" s="8">
        <v>25.47</v>
      </c>
      <c r="D117" s="4">
        <v>36677344</v>
      </c>
      <c r="E117" s="0" t="str">
        <f>"jun13"</f>
        <v>jun13</v>
      </c>
      <c r="F117" s="4">
        <v>0</v>
      </c>
    </row>
    <row r="118">
      <c r="A118" s="0" t="inlineStr">
        <is>
          <t xml:space="preserve">2013-06-19</t>
        </is>
      </c>
      <c r="B118" s="16">
        <v>41444</v>
      </c>
      <c r="C118" s="8">
        <v>25</v>
      </c>
      <c r="D118" s="4">
        <v>28850128</v>
      </c>
      <c r="E118" s="0" t="str">
        <f>"jun13"</f>
        <v>jun13</v>
      </c>
      <c r="F118" s="4">
        <v>0</v>
      </c>
    </row>
    <row r="119">
      <c r="A119" s="0" t="inlineStr">
        <is>
          <t xml:space="preserve">2013-06-20</t>
        </is>
      </c>
      <c r="B119" s="16">
        <v>41445</v>
      </c>
      <c r="C119" s="8">
        <v>24.19</v>
      </c>
      <c r="D119" s="4">
        <v>63569376</v>
      </c>
      <c r="E119" s="0" t="str">
        <f>"jun13"</f>
        <v>jun13</v>
      </c>
      <c r="F119" s="4">
        <v>0</v>
      </c>
    </row>
    <row r="120">
      <c r="A120" s="0" t="inlineStr">
        <is>
          <t xml:space="preserve">2013-06-21</t>
        </is>
      </c>
      <c r="B120" s="16">
        <v>41446</v>
      </c>
      <c r="C120" s="8">
        <v>24.2</v>
      </c>
      <c r="D120" s="4">
        <v>67753936</v>
      </c>
      <c r="E120" s="0" t="str">
        <f>"jun13"</f>
        <v>jun13</v>
      </c>
      <c r="F120" s="4">
        <v>0</v>
      </c>
    </row>
    <row r="121">
      <c r="A121" s="0" t="inlineStr">
        <is>
          <t xml:space="preserve">2013-06-24</t>
        </is>
      </c>
      <c r="B121" s="16">
        <v>41449</v>
      </c>
      <c r="C121" s="8">
        <v>23.58</v>
      </c>
      <c r="D121" s="4">
        <v>49150224</v>
      </c>
      <c r="E121" s="0" t="str">
        <f>"jun13"</f>
        <v>jun13</v>
      </c>
      <c r="F121" s="4">
        <v>0</v>
      </c>
    </row>
    <row r="122">
      <c r="A122" s="0" t="inlineStr">
        <is>
          <t xml:space="preserve">2013-06-25</t>
        </is>
      </c>
      <c r="B122" s="16">
        <v>41450</v>
      </c>
      <c r="C122" s="8">
        <v>23.88</v>
      </c>
      <c r="D122" s="4">
        <v>34571456</v>
      </c>
      <c r="E122" s="0" t="str">
        <f>"jun13"</f>
        <v>jun13</v>
      </c>
      <c r="F122" s="4">
        <v>0</v>
      </c>
    </row>
    <row r="123">
      <c r="A123" s="0" t="inlineStr">
        <is>
          <t xml:space="preserve">2013-06-26</t>
        </is>
      </c>
      <c r="B123" s="16">
        <v>41451</v>
      </c>
      <c r="C123" s="8">
        <v>24.01</v>
      </c>
      <c r="D123" s="4">
        <v>33647904</v>
      </c>
      <c r="E123" s="0" t="str">
        <f>"jun13"</f>
        <v>jun13</v>
      </c>
      <c r="F123" s="4">
        <v>0</v>
      </c>
    </row>
    <row r="124">
      <c r="A124" s="0" t="inlineStr">
        <is>
          <t xml:space="preserve">2013-06-27</t>
        </is>
      </c>
      <c r="B124" s="16">
        <v>41452</v>
      </c>
      <c r="C124" s="8">
        <v>24.05</v>
      </c>
      <c r="D124" s="4">
        <v>25565552</v>
      </c>
      <c r="E124" s="0" t="str">
        <f>"jun13"</f>
        <v>jun13</v>
      </c>
      <c r="F124" s="4">
        <v>0</v>
      </c>
    </row>
    <row r="125">
      <c r="A125" s="0" t="inlineStr">
        <is>
          <t xml:space="preserve">2013-06-28</t>
        </is>
      </c>
      <c r="B125" s="16">
        <v>41453</v>
      </c>
      <c r="C125" s="8">
        <v>24.23</v>
      </c>
      <c r="D125" s="4">
        <v>80413808</v>
      </c>
      <c r="E125" s="0" t="str">
        <f>"jun13"</f>
        <v>jun13</v>
      </c>
      <c r="F125" s="4">
        <v>1</v>
      </c>
    </row>
    <row r="126">
      <c r="A126" s="0" t="inlineStr">
        <is>
          <t xml:space="preserve">2013-07-01</t>
        </is>
      </c>
      <c r="B126" s="16">
        <v>41456</v>
      </c>
      <c r="C126" s="8">
        <v>23.89</v>
      </c>
      <c r="D126" s="4">
        <v>29701488</v>
      </c>
      <c r="E126" s="0" t="str">
        <f>"jul13"</f>
        <v>jul13</v>
      </c>
      <c r="F126" s="4">
        <v>0</v>
      </c>
    </row>
    <row r="127">
      <c r="A127" s="0" t="inlineStr">
        <is>
          <t xml:space="preserve">2013-07-02</t>
        </is>
      </c>
      <c r="B127" s="16">
        <v>41457</v>
      </c>
      <c r="C127" s="8">
        <v>23.72</v>
      </c>
      <c r="D127" s="4">
        <v>28293568</v>
      </c>
      <c r="E127" s="0" t="str">
        <f>"jul13"</f>
        <v>jul13</v>
      </c>
      <c r="F127" s="4">
        <v>0</v>
      </c>
    </row>
    <row r="128">
      <c r="A128" s="0" t="inlineStr">
        <is>
          <t xml:space="preserve">2013-07-03</t>
        </is>
      </c>
      <c r="B128" s="16">
        <v>41458</v>
      </c>
      <c r="C128" s="8">
        <v>23.76</v>
      </c>
      <c r="D128" s="4">
        <v>18167168</v>
      </c>
      <c r="E128" s="0" t="str">
        <f>"jul13"</f>
        <v>jul13</v>
      </c>
      <c r="F128" s="4">
        <v>0</v>
      </c>
    </row>
    <row r="129">
      <c r="A129" s="0" t="inlineStr">
        <is>
          <t xml:space="preserve">2013-07-05</t>
        </is>
      </c>
      <c r="B129" s="16">
        <v>41460</v>
      </c>
      <c r="C129" s="8">
        <v>24.06</v>
      </c>
      <c r="D129" s="4">
        <v>17837840</v>
      </c>
      <c r="E129" s="0" t="str">
        <f>"jul13"</f>
        <v>jul13</v>
      </c>
      <c r="F129" s="4">
        <v>0</v>
      </c>
    </row>
    <row r="130">
      <c r="A130" s="0" t="inlineStr">
        <is>
          <t xml:space="preserve">2013-07-08</t>
        </is>
      </c>
      <c r="B130" s="16">
        <v>41463</v>
      </c>
      <c r="C130" s="8">
        <v>23.19</v>
      </c>
      <c r="D130" s="4">
        <v>68832368</v>
      </c>
      <c r="E130" s="0" t="str">
        <f>"jul13"</f>
        <v>jul13</v>
      </c>
      <c r="F130" s="4">
        <v>0</v>
      </c>
    </row>
    <row r="131">
      <c r="A131" s="0" t="inlineStr">
        <is>
          <t xml:space="preserve">2013-07-09</t>
        </is>
      </c>
      <c r="B131" s="16">
        <v>41464</v>
      </c>
      <c r="C131" s="8">
        <v>23.13</v>
      </c>
      <c r="D131" s="4">
        <v>34747776</v>
      </c>
      <c r="E131" s="0" t="str">
        <f>"jul13"</f>
        <v>jul13</v>
      </c>
      <c r="F131" s="4">
        <v>0</v>
      </c>
    </row>
    <row r="132">
      <c r="A132" s="0" t="inlineStr">
        <is>
          <t xml:space="preserve">2013-07-10</t>
        </is>
      </c>
      <c r="B132" s="16">
        <v>41465</v>
      </c>
      <c r="C132" s="8">
        <v>23.25</v>
      </c>
      <c r="D132" s="4">
        <v>50037456</v>
      </c>
      <c r="E132" s="0" t="str">
        <f>"jul13"</f>
        <v>jul13</v>
      </c>
      <c r="F132" s="4">
        <v>0</v>
      </c>
    </row>
    <row r="133">
      <c r="A133" s="0" t="inlineStr">
        <is>
          <t xml:space="preserve">2013-07-11</t>
        </is>
      </c>
      <c r="B133" s="16">
        <v>41466</v>
      </c>
      <c r="C133" s="8">
        <v>23.99</v>
      </c>
      <c r="D133" s="4">
        <v>41315904</v>
      </c>
      <c r="E133" s="0" t="str">
        <f>"jul13"</f>
        <v>jul13</v>
      </c>
      <c r="F133" s="4">
        <v>0</v>
      </c>
    </row>
    <row r="134">
      <c r="A134" s="0" t="inlineStr">
        <is>
          <t xml:space="preserve">2013-07-12</t>
        </is>
      </c>
      <c r="B134" s="16">
        <v>41467</v>
      </c>
      <c r="C134" s="8">
        <v>23.9</v>
      </c>
      <c r="D134" s="4">
        <v>34563312</v>
      </c>
      <c r="E134" s="0" t="str">
        <f>"jul13"</f>
        <v>jul13</v>
      </c>
      <c r="F134" s="4">
        <v>0</v>
      </c>
    </row>
    <row r="135">
      <c r="A135" s="0" t="inlineStr">
        <is>
          <t xml:space="preserve">2013-07-15</t>
        </is>
      </c>
      <c r="B135" s="16">
        <v>41470</v>
      </c>
      <c r="C135" s="8">
        <v>23.94</v>
      </c>
      <c r="D135" s="4">
        <v>25650752</v>
      </c>
      <c r="E135" s="0" t="str">
        <f>"jul13"</f>
        <v>jul13</v>
      </c>
      <c r="F135" s="4">
        <v>0</v>
      </c>
    </row>
    <row r="136">
      <c r="A136" s="0" t="inlineStr">
        <is>
          <t xml:space="preserve">2013-07-16</t>
        </is>
      </c>
      <c r="B136" s="16">
        <v>41471</v>
      </c>
      <c r="C136" s="8">
        <v>24.25</v>
      </c>
      <c r="D136" s="4">
        <v>34499280</v>
      </c>
      <c r="E136" s="0" t="str">
        <f>"jul13"</f>
        <v>jul13</v>
      </c>
      <c r="F136" s="4">
        <v>0</v>
      </c>
    </row>
    <row r="137">
      <c r="A137" s="0" t="inlineStr">
        <is>
          <t xml:space="preserve">2013-07-17</t>
        </is>
      </c>
      <c r="B137" s="16">
        <v>41472</v>
      </c>
      <c r="C137" s="8">
        <v>24.15</v>
      </c>
      <c r="D137" s="4">
        <v>44084112</v>
      </c>
      <c r="E137" s="0" t="str">
        <f>"jul13"</f>
        <v>jul13</v>
      </c>
      <c r="F137" s="4">
        <v>0</v>
      </c>
    </row>
    <row r="138">
      <c r="A138" s="0" t="inlineStr">
        <is>
          <t xml:space="preserve">2013-07-18</t>
        </is>
      </c>
      <c r="B138" s="16">
        <v>41473</v>
      </c>
      <c r="C138" s="8">
        <v>23.24</v>
      </c>
      <c r="D138" s="4">
        <v>77863872</v>
      </c>
      <c r="E138" s="0" t="str">
        <f>"jul13"</f>
        <v>jul13</v>
      </c>
      <c r="F138" s="4">
        <v>0</v>
      </c>
    </row>
    <row r="139">
      <c r="A139" s="0" t="inlineStr">
        <is>
          <t xml:space="preserve">2013-07-19</t>
        </is>
      </c>
      <c r="B139" s="16">
        <v>41474</v>
      </c>
      <c r="C139" s="8">
        <v>23.04</v>
      </c>
      <c r="D139" s="4">
        <v>45875728</v>
      </c>
      <c r="E139" s="0" t="str">
        <f>"jul13"</f>
        <v>jul13</v>
      </c>
      <c r="F139" s="4">
        <v>0</v>
      </c>
    </row>
    <row r="140">
      <c r="A140" s="0" t="inlineStr">
        <is>
          <t xml:space="preserve">2013-07-22</t>
        </is>
      </c>
      <c r="B140" s="16">
        <v>41477</v>
      </c>
      <c r="C140" s="8">
        <v>22.77</v>
      </c>
      <c r="D140" s="4">
        <v>35890880</v>
      </c>
      <c r="E140" s="0" t="str">
        <f>"jul13"</f>
        <v>jul13</v>
      </c>
      <c r="F140" s="4">
        <v>0</v>
      </c>
    </row>
    <row r="141">
      <c r="A141" s="0" t="inlineStr">
        <is>
          <t xml:space="preserve">2013-07-23</t>
        </is>
      </c>
      <c r="B141" s="16">
        <v>41478</v>
      </c>
      <c r="C141" s="8">
        <v>22.75</v>
      </c>
      <c r="D141" s="4">
        <v>28523648</v>
      </c>
      <c r="E141" s="0" t="str">
        <f>"jul13"</f>
        <v>jul13</v>
      </c>
      <c r="F141" s="4">
        <v>0</v>
      </c>
    </row>
    <row r="142">
      <c r="A142" s="0" t="inlineStr">
        <is>
          <t xml:space="preserve">2013-07-24</t>
        </is>
      </c>
      <c r="B142" s="16">
        <v>41479</v>
      </c>
      <c r="C142" s="8">
        <v>22.93</v>
      </c>
      <c r="D142" s="4">
        <v>33432624</v>
      </c>
      <c r="E142" s="0" t="str">
        <f>"jul13"</f>
        <v>jul13</v>
      </c>
      <c r="F142" s="4">
        <v>0</v>
      </c>
    </row>
    <row r="143">
      <c r="A143" s="0" t="inlineStr">
        <is>
          <t xml:space="preserve">2013-07-25</t>
        </is>
      </c>
      <c r="B143" s="16">
        <v>41480</v>
      </c>
      <c r="C143" s="8">
        <v>23.06</v>
      </c>
      <c r="D143" s="4">
        <v>114566880</v>
      </c>
      <c r="E143" s="0" t="str">
        <f>"jul13"</f>
        <v>jul13</v>
      </c>
      <c r="F143" s="4">
        <v>0</v>
      </c>
    </row>
    <row r="144">
      <c r="A144" s="0" t="inlineStr">
        <is>
          <t xml:space="preserve">2013-07-26</t>
        </is>
      </c>
      <c r="B144" s="16">
        <v>41481</v>
      </c>
      <c r="C144" s="8">
        <v>23.26</v>
      </c>
      <c r="D144" s="4">
        <v>110479632</v>
      </c>
      <c r="E144" s="0" t="str">
        <f>"jul13"</f>
        <v>jul13</v>
      </c>
      <c r="F144" s="4">
        <v>0</v>
      </c>
    </row>
    <row r="145">
      <c r="A145" s="0" t="inlineStr">
        <is>
          <t xml:space="preserve">2013-07-29</t>
        </is>
      </c>
      <c r="B145" s="16">
        <v>41484</v>
      </c>
      <c r="C145" s="8">
        <v>23.24</v>
      </c>
      <c r="D145" s="4">
        <v>85543568</v>
      </c>
      <c r="E145" s="0" t="str">
        <f>"jul13"</f>
        <v>jul13</v>
      </c>
      <c r="F145" s="4">
        <v>0</v>
      </c>
    </row>
    <row r="146">
      <c r="A146" s="0" t="inlineStr">
        <is>
          <t xml:space="preserve">2013-07-30</t>
        </is>
      </c>
      <c r="B146" s="16">
        <v>41485</v>
      </c>
      <c r="C146" s="8">
        <v>23.38</v>
      </c>
      <c r="D146" s="4">
        <v>28858112</v>
      </c>
      <c r="E146" s="0" t="str">
        <f>"jul13"</f>
        <v>jul13</v>
      </c>
      <c r="F146" s="4">
        <v>0</v>
      </c>
    </row>
    <row r="147">
      <c r="A147" s="0" t="inlineStr">
        <is>
          <t xml:space="preserve">2013-07-31</t>
        </is>
      </c>
      <c r="B147" s="16">
        <v>41486</v>
      </c>
      <c r="C147" s="8">
        <v>23.34</v>
      </c>
      <c r="D147" s="4">
        <v>27680400</v>
      </c>
      <c r="E147" s="0" t="str">
        <f>"jul13"</f>
        <v>jul13</v>
      </c>
      <c r="F147" s="4">
        <v>1</v>
      </c>
    </row>
    <row r="148">
      <c r="A148" s="0" t="inlineStr">
        <is>
          <t xml:space="preserve">2013-08-01</t>
        </is>
      </c>
      <c r="B148" s="16">
        <v>41487</v>
      </c>
      <c r="C148" s="8">
        <v>23.2</v>
      </c>
      <c r="D148" s="4">
        <v>37832640</v>
      </c>
      <c r="E148" s="0" t="str">
        <f>"aug13"</f>
        <v>aug13</v>
      </c>
      <c r="F148" s="4">
        <v>0</v>
      </c>
    </row>
    <row r="149">
      <c r="A149" s="0" t="inlineStr">
        <is>
          <t xml:space="preserve">2013-08-02</t>
        </is>
      </c>
      <c r="B149" s="16">
        <v>41488</v>
      </c>
      <c r="C149" s="8">
        <v>23.22</v>
      </c>
      <c r="D149" s="4">
        <v>36242096</v>
      </c>
      <c r="E149" s="0" t="str">
        <f>"aug13"</f>
        <v>aug13</v>
      </c>
      <c r="F149" s="4">
        <v>0</v>
      </c>
    </row>
    <row r="150">
      <c r="A150" s="0" t="inlineStr">
        <is>
          <t xml:space="preserve">2013-08-05</t>
        </is>
      </c>
      <c r="B150" s="16">
        <v>41491</v>
      </c>
      <c r="C150" s="8">
        <v>22.92</v>
      </c>
      <c r="D150" s="4">
        <v>20875728</v>
      </c>
      <c r="E150" s="0" t="str">
        <f>"aug13"</f>
        <v>aug13</v>
      </c>
      <c r="F150" s="4">
        <v>0</v>
      </c>
    </row>
    <row r="151">
      <c r="A151" s="0" t="inlineStr">
        <is>
          <t xml:space="preserve">2013-08-06</t>
        </is>
      </c>
      <c r="B151" s="16">
        <v>41492</v>
      </c>
      <c r="C151" s="8">
        <v>22.8</v>
      </c>
      <c r="D151" s="4">
        <v>28847104</v>
      </c>
      <c r="E151" s="0" t="str">
        <f>"aug13"</f>
        <v>aug13</v>
      </c>
      <c r="F151" s="4">
        <v>0</v>
      </c>
    </row>
    <row r="152">
      <c r="A152" s="0" t="inlineStr">
        <is>
          <t xml:space="preserve">2013-08-07</t>
        </is>
      </c>
      <c r="B152" s="16">
        <v>41493</v>
      </c>
      <c r="C152" s="8">
        <v>22.7</v>
      </c>
      <c r="D152" s="4">
        <v>23350896</v>
      </c>
      <c r="E152" s="0" t="str">
        <f>"aug13"</f>
        <v>aug13</v>
      </c>
      <c r="F152" s="4">
        <v>0</v>
      </c>
    </row>
    <row r="153">
      <c r="A153" s="0" t="inlineStr">
        <is>
          <t xml:space="preserve">2013-08-08</t>
        </is>
      </c>
      <c r="B153" s="16">
        <v>41494</v>
      </c>
      <c r="C153" s="8">
        <v>22.45</v>
      </c>
      <c r="D153" s="4">
        <v>34796896</v>
      </c>
      <c r="E153" s="0" t="str">
        <f>"aug13"</f>
        <v>aug13</v>
      </c>
      <c r="F153" s="4">
        <v>0</v>
      </c>
    </row>
    <row r="154">
      <c r="A154" s="0" t="inlineStr">
        <is>
          <t xml:space="preserve">2013-08-09</t>
        </is>
      </c>
      <c r="B154" s="16">
        <v>41495</v>
      </c>
      <c r="C154" s="8">
        <v>22.51</v>
      </c>
      <c r="D154" s="4">
        <v>25146272</v>
      </c>
      <c r="E154" s="0" t="str">
        <f>"aug13"</f>
        <v>aug13</v>
      </c>
      <c r="F154" s="4">
        <v>0</v>
      </c>
    </row>
    <row r="155">
      <c r="A155" s="0" t="inlineStr">
        <is>
          <t xml:space="preserve">2013-08-12</t>
        </is>
      </c>
      <c r="B155" s="16">
        <v>41498</v>
      </c>
      <c r="C155" s="8">
        <v>22.64</v>
      </c>
      <c r="D155" s="4">
        <v>23521568</v>
      </c>
      <c r="E155" s="0" t="str">
        <f>"aug13"</f>
        <v>aug13</v>
      </c>
      <c r="F155" s="4">
        <v>0</v>
      </c>
    </row>
    <row r="156">
      <c r="A156" s="0" t="inlineStr">
        <is>
          <t xml:space="preserve">2013-08-13</t>
        </is>
      </c>
      <c r="B156" s="16">
        <v>41499</v>
      </c>
      <c r="C156" s="8">
        <v>22.52</v>
      </c>
      <c r="D156" s="4">
        <v>26101712</v>
      </c>
      <c r="E156" s="0" t="str">
        <f>"aug13"</f>
        <v>aug13</v>
      </c>
      <c r="F156" s="4">
        <v>0</v>
      </c>
    </row>
    <row r="157">
      <c r="A157" s="0" t="inlineStr">
        <is>
          <t xml:space="preserve">2013-08-14</t>
        </is>
      </c>
      <c r="B157" s="16">
        <v>41500</v>
      </c>
      <c r="C157" s="8">
        <v>22.57</v>
      </c>
      <c r="D157" s="4">
        <v>23202464</v>
      </c>
      <c r="E157" s="0" t="str">
        <f>"aug13"</f>
        <v>aug13</v>
      </c>
      <c r="F157" s="4">
        <v>0</v>
      </c>
    </row>
    <row r="158">
      <c r="A158" s="0" t="inlineStr">
        <is>
          <t xml:space="preserve">2013-08-15</t>
        </is>
      </c>
      <c r="B158" s="16">
        <v>41501</v>
      </c>
      <c r="C158" s="8">
        <v>22.03</v>
      </c>
      <c r="D158" s="4">
        <v>40451120</v>
      </c>
      <c r="E158" s="0" t="str">
        <f>"aug13"</f>
        <v>aug13</v>
      </c>
      <c r="F158" s="4">
        <v>0</v>
      </c>
    </row>
    <row r="159">
      <c r="A159" s="0" t="inlineStr">
        <is>
          <t xml:space="preserve">2013-08-16</t>
        </is>
      </c>
      <c r="B159" s="16">
        <v>41502</v>
      </c>
      <c r="C159" s="8">
        <v>21.91</v>
      </c>
      <c r="D159" s="4">
        <v>30086544</v>
      </c>
      <c r="E159" s="0" t="str">
        <f>"aug13"</f>
        <v>aug13</v>
      </c>
      <c r="F159" s="4">
        <v>0</v>
      </c>
    </row>
    <row r="160">
      <c r="A160" s="0" t="inlineStr">
        <is>
          <t xml:space="preserve">2013-08-19</t>
        </is>
      </c>
      <c r="B160" s="16">
        <v>41505</v>
      </c>
      <c r="C160" s="8">
        <v>22.28</v>
      </c>
      <c r="D160" s="4">
        <v>43419056</v>
      </c>
      <c r="E160" s="0" t="str">
        <f>"aug13"</f>
        <v>aug13</v>
      </c>
      <c r="F160" s="4">
        <v>0</v>
      </c>
    </row>
    <row r="161">
      <c r="A161" s="0" t="inlineStr">
        <is>
          <t xml:space="preserve">2013-08-20</t>
        </is>
      </c>
      <c r="B161" s="16">
        <v>41506</v>
      </c>
      <c r="C161" s="8">
        <v>22.52</v>
      </c>
      <c r="D161" s="4">
        <v>32084304</v>
      </c>
      <c r="E161" s="0" t="str">
        <f>"aug13"</f>
        <v>aug13</v>
      </c>
      <c r="F161" s="4">
        <v>0</v>
      </c>
    </row>
    <row r="162">
      <c r="A162" s="0" t="inlineStr">
        <is>
          <t xml:space="preserve">2013-08-21</t>
        </is>
      </c>
      <c r="B162" s="16">
        <v>41507</v>
      </c>
      <c r="C162" s="8">
        <v>22.17</v>
      </c>
      <c r="D162" s="4">
        <v>32403296</v>
      </c>
      <c r="E162" s="0" t="str">
        <f>"aug13"</f>
        <v>aug13</v>
      </c>
      <c r="F162" s="4">
        <v>0</v>
      </c>
    </row>
    <row r="163">
      <c r="A163" s="0" t="inlineStr">
        <is>
          <t xml:space="preserve">2013-08-22</t>
        </is>
      </c>
      <c r="B163" s="16">
        <v>41508</v>
      </c>
      <c r="C163" s="8">
        <v>22.26</v>
      </c>
      <c r="D163" s="4">
        <v>17380592</v>
      </c>
      <c r="E163" s="0" t="str">
        <f>"aug13"</f>
        <v>aug13</v>
      </c>
      <c r="F163" s="4">
        <v>0</v>
      </c>
    </row>
    <row r="164">
      <c r="A164" s="0" t="inlineStr">
        <is>
          <t xml:space="preserve">2013-08-23</t>
        </is>
      </c>
      <c r="B164" s="16">
        <v>41509</v>
      </c>
      <c r="C164" s="8">
        <v>22.44</v>
      </c>
      <c r="D164" s="4">
        <v>23088688</v>
      </c>
      <c r="E164" s="0" t="str">
        <f>"aug13"</f>
        <v>aug13</v>
      </c>
      <c r="F164" s="4">
        <v>0</v>
      </c>
    </row>
    <row r="165">
      <c r="A165" s="0" t="inlineStr">
        <is>
          <t xml:space="preserve">2013-08-26</t>
        </is>
      </c>
      <c r="B165" s="16">
        <v>41512</v>
      </c>
      <c r="C165" s="8">
        <v>22.27</v>
      </c>
      <c r="D165" s="4">
        <v>22267728</v>
      </c>
      <c r="E165" s="0" t="str">
        <f>"aug13"</f>
        <v>aug13</v>
      </c>
      <c r="F165" s="4">
        <v>0</v>
      </c>
    </row>
    <row r="166">
      <c r="A166" s="0" t="inlineStr">
        <is>
          <t xml:space="preserve">2013-08-27</t>
        </is>
      </c>
      <c r="B166" s="16">
        <v>41513</v>
      </c>
      <c r="C166" s="8">
        <v>22.19</v>
      </c>
      <c r="D166" s="4">
        <v>37638480</v>
      </c>
      <c r="E166" s="0" t="str">
        <f>"aug13"</f>
        <v>aug13</v>
      </c>
      <c r="F166" s="4">
        <v>0</v>
      </c>
    </row>
    <row r="167">
      <c r="A167" s="0" t="inlineStr">
        <is>
          <t xml:space="preserve">2013-08-28</t>
        </is>
      </c>
      <c r="B167" s="16">
        <v>41514</v>
      </c>
      <c r="C167" s="8">
        <v>22.29</v>
      </c>
      <c r="D167" s="4">
        <v>28091776</v>
      </c>
      <c r="E167" s="0" t="str">
        <f>"aug13"</f>
        <v>aug13</v>
      </c>
      <c r="F167" s="4">
        <v>0</v>
      </c>
    </row>
    <row r="168">
      <c r="A168" s="0" t="inlineStr">
        <is>
          <t xml:space="preserve">2013-08-29</t>
        </is>
      </c>
      <c r="B168" s="16">
        <v>41515</v>
      </c>
      <c r="C168" s="8">
        <v>22.06</v>
      </c>
      <c r="D168" s="4">
        <v>28308224</v>
      </c>
      <c r="E168" s="0" t="str">
        <f>"aug13"</f>
        <v>aug13</v>
      </c>
      <c r="F168" s="4">
        <v>0</v>
      </c>
    </row>
    <row r="169">
      <c r="A169" s="0" t="inlineStr">
        <is>
          <t xml:space="preserve">2013-08-30</t>
        </is>
      </c>
      <c r="B169" s="16">
        <v>41516</v>
      </c>
      <c r="C169" s="8">
        <v>21.98</v>
      </c>
      <c r="D169" s="4">
        <v>33896240</v>
      </c>
      <c r="E169" s="0" t="str">
        <f>"aug13"</f>
        <v>aug13</v>
      </c>
      <c r="F169" s="4">
        <v>1</v>
      </c>
    </row>
    <row r="170">
      <c r="A170" s="0" t="inlineStr">
        <is>
          <t xml:space="preserve">2013-09-03</t>
        </is>
      </c>
      <c r="B170" s="16">
        <v>41520</v>
      </c>
      <c r="C170" s="8">
        <v>22.07</v>
      </c>
      <c r="D170" s="4">
        <v>26428336</v>
      </c>
      <c r="E170" s="0" t="str">
        <f>"sep13"</f>
        <v>sep13</v>
      </c>
      <c r="F170" s="4">
        <v>0</v>
      </c>
    </row>
    <row r="171">
      <c r="A171" s="0" t="inlineStr">
        <is>
          <t xml:space="preserve">2013-09-04</t>
        </is>
      </c>
      <c r="B171" s="16">
        <v>41521</v>
      </c>
      <c r="C171" s="8">
        <v>22.63</v>
      </c>
      <c r="D171" s="4">
        <v>37951408</v>
      </c>
      <c r="E171" s="0" t="str">
        <f>"sep13"</f>
        <v>sep13</v>
      </c>
      <c r="F171" s="4">
        <v>0</v>
      </c>
    </row>
    <row r="172">
      <c r="A172" s="0" t="inlineStr">
        <is>
          <t xml:space="preserve">2013-09-05</t>
        </is>
      </c>
      <c r="B172" s="16">
        <v>41522</v>
      </c>
      <c r="C172" s="8">
        <v>22.6</v>
      </c>
      <c r="D172" s="4">
        <v>22552736</v>
      </c>
      <c r="E172" s="0" t="str">
        <f>"sep13"</f>
        <v>sep13</v>
      </c>
      <c r="F172" s="4">
        <v>0</v>
      </c>
    </row>
    <row r="173">
      <c r="A173" s="0" t="inlineStr">
        <is>
          <t xml:space="preserve">2013-09-06</t>
        </is>
      </c>
      <c r="B173" s="16">
        <v>41523</v>
      </c>
      <c r="C173" s="8">
        <v>22.67</v>
      </c>
      <c r="D173" s="4">
        <v>27610496</v>
      </c>
      <c r="E173" s="0" t="str">
        <f>"sep13"</f>
        <v>sep13</v>
      </c>
      <c r="F173" s="4">
        <v>0</v>
      </c>
    </row>
    <row r="174">
      <c r="A174" s="0" t="inlineStr">
        <is>
          <t xml:space="preserve">2013-09-09</t>
        </is>
      </c>
      <c r="B174" s="16">
        <v>41526</v>
      </c>
      <c r="C174" s="8">
        <v>22.91</v>
      </c>
      <c r="D174" s="4">
        <v>27770560</v>
      </c>
      <c r="E174" s="0" t="str">
        <f>"sep13"</f>
        <v>sep13</v>
      </c>
      <c r="F174" s="4">
        <v>0</v>
      </c>
    </row>
    <row r="175">
      <c r="A175" s="0" t="inlineStr">
        <is>
          <t xml:space="preserve">2013-09-10</t>
        </is>
      </c>
      <c r="B175" s="16">
        <v>41527</v>
      </c>
      <c r="C175" s="8">
        <v>22.99</v>
      </c>
      <c r="D175" s="4">
        <v>31707776</v>
      </c>
      <c r="E175" s="0" t="str">
        <f>"sep13"</f>
        <v>sep13</v>
      </c>
      <c r="F175" s="4">
        <v>0</v>
      </c>
    </row>
    <row r="176">
      <c r="A176" s="0" t="inlineStr">
        <is>
          <t xml:space="preserve">2013-09-11</t>
        </is>
      </c>
      <c r="B176" s="16">
        <v>41528</v>
      </c>
      <c r="C176" s="8">
        <v>22.81</v>
      </c>
      <c r="D176" s="4">
        <v>45818112</v>
      </c>
      <c r="E176" s="0" t="str">
        <f>"sep13"</f>
        <v>sep13</v>
      </c>
      <c r="F176" s="4">
        <v>0</v>
      </c>
    </row>
    <row r="177">
      <c r="A177" s="0" t="inlineStr">
        <is>
          <t xml:space="preserve">2013-09-12</t>
        </is>
      </c>
      <c r="B177" s="16">
        <v>41529</v>
      </c>
      <c r="C177" s="8">
        <v>22.63</v>
      </c>
      <c r="D177" s="4">
        <v>29519152</v>
      </c>
      <c r="E177" s="0" t="str">
        <f>"sep13"</f>
        <v>sep13</v>
      </c>
      <c r="F177" s="4">
        <v>0</v>
      </c>
    </row>
    <row r="178">
      <c r="A178" s="0" t="inlineStr">
        <is>
          <t xml:space="preserve">2013-09-13</t>
        </is>
      </c>
      <c r="B178" s="16">
        <v>41530</v>
      </c>
      <c r="C178" s="8">
        <v>23.44</v>
      </c>
      <c r="D178" s="4">
        <v>61134768</v>
      </c>
      <c r="E178" s="0" t="str">
        <f>"sep13"</f>
        <v>sep13</v>
      </c>
      <c r="F178" s="4">
        <v>0</v>
      </c>
    </row>
    <row r="179">
      <c r="A179" s="0" t="inlineStr">
        <is>
          <t xml:space="preserve">2013-09-16</t>
        </is>
      </c>
      <c r="B179" s="16">
        <v>41533</v>
      </c>
      <c r="C179" s="8">
        <v>23.39</v>
      </c>
      <c r="D179" s="4">
        <v>30256848</v>
      </c>
      <c r="E179" s="0" t="str">
        <f>"sep13"</f>
        <v>sep13</v>
      </c>
      <c r="F179" s="4">
        <v>0</v>
      </c>
    </row>
    <row r="180">
      <c r="A180" s="0" t="inlineStr">
        <is>
          <t xml:space="preserve">2013-09-17</t>
        </is>
      </c>
      <c r="B180" s="16">
        <v>41534</v>
      </c>
      <c r="C180" s="8">
        <v>23.74</v>
      </c>
      <c r="D180" s="4">
        <v>37540656</v>
      </c>
      <c r="E180" s="0" t="str">
        <f>"sep13"</f>
        <v>sep13</v>
      </c>
      <c r="F180" s="4">
        <v>0</v>
      </c>
    </row>
    <row r="181">
      <c r="A181" s="0" t="inlineStr">
        <is>
          <t xml:space="preserve">2013-09-18</t>
        </is>
      </c>
      <c r="B181" s="16">
        <v>41535</v>
      </c>
      <c r="C181" s="8">
        <v>23.9</v>
      </c>
      <c r="D181" s="4">
        <v>31984208</v>
      </c>
      <c r="E181" s="0" t="str">
        <f>"sep13"</f>
        <v>sep13</v>
      </c>
      <c r="F181" s="4">
        <v>0</v>
      </c>
    </row>
    <row r="182">
      <c r="A182" s="0" t="inlineStr">
        <is>
          <t xml:space="preserve">2013-09-19</t>
        </is>
      </c>
      <c r="B182" s="16">
        <v>41536</v>
      </c>
      <c r="C182" s="8">
        <v>23.91</v>
      </c>
      <c r="D182" s="4">
        <v>28261408</v>
      </c>
      <c r="E182" s="0" t="str">
        <f>"sep13"</f>
        <v>sep13</v>
      </c>
      <c r="F182" s="4">
        <v>0</v>
      </c>
    </row>
    <row r="183">
      <c r="A183" s="0" t="inlineStr">
        <is>
          <t xml:space="preserve">2013-09-20</t>
        </is>
      </c>
      <c r="B183" s="16">
        <v>41537</v>
      </c>
      <c r="C183" s="8">
        <v>23.77</v>
      </c>
      <c r="D183" s="4">
        <v>47068976</v>
      </c>
      <c r="E183" s="0" t="str">
        <f>"sep13"</f>
        <v>sep13</v>
      </c>
      <c r="F183" s="4">
        <v>0</v>
      </c>
    </row>
    <row r="184">
      <c r="A184" s="0" t="inlineStr">
        <is>
          <t xml:space="preserve">2013-09-23</t>
        </is>
      </c>
      <c r="B184" s="16">
        <v>41540</v>
      </c>
      <c r="C184" s="8">
        <v>23.62</v>
      </c>
      <c r="D184" s="4">
        <v>22441552</v>
      </c>
      <c r="E184" s="0" t="str">
        <f>"sep13"</f>
        <v>sep13</v>
      </c>
      <c r="F184" s="4">
        <v>0</v>
      </c>
    </row>
    <row r="185">
      <c r="A185" s="0" t="inlineStr">
        <is>
          <t xml:space="preserve">2013-09-24</t>
        </is>
      </c>
      <c r="B185" s="16">
        <v>41541</v>
      </c>
      <c r="C185" s="8">
        <v>23.71</v>
      </c>
      <c r="D185" s="4">
        <v>24410080</v>
      </c>
      <c r="E185" s="0" t="str">
        <f>"sep13"</f>
        <v>sep13</v>
      </c>
      <c r="F185" s="4">
        <v>0</v>
      </c>
    </row>
    <row r="186">
      <c r="A186" s="0" t="inlineStr">
        <is>
          <t xml:space="preserve">2013-09-25</t>
        </is>
      </c>
      <c r="B186" s="16">
        <v>41542</v>
      </c>
      <c r="C186" s="8">
        <v>23.7</v>
      </c>
      <c r="D186" s="4">
        <v>19879856</v>
      </c>
      <c r="E186" s="0" t="str">
        <f>"sep13"</f>
        <v>sep13</v>
      </c>
      <c r="F186" s="4">
        <v>0</v>
      </c>
    </row>
    <row r="187">
      <c r="A187" s="0" t="inlineStr">
        <is>
          <t xml:space="preserve">2013-09-26</t>
        </is>
      </c>
      <c r="B187" s="16">
        <v>41543</v>
      </c>
      <c r="C187" s="8">
        <v>23.41</v>
      </c>
      <c r="D187" s="4">
        <v>32003264</v>
      </c>
      <c r="E187" s="0" t="str">
        <f>"sep13"</f>
        <v>sep13</v>
      </c>
      <c r="F187" s="4">
        <v>0</v>
      </c>
    </row>
    <row r="188">
      <c r="A188" s="0" t="inlineStr">
        <is>
          <t xml:space="preserve">2013-09-27</t>
        </is>
      </c>
      <c r="B188" s="16">
        <v>41544</v>
      </c>
      <c r="C188" s="8">
        <v>22.98</v>
      </c>
      <c r="D188" s="4">
        <v>28927776</v>
      </c>
      <c r="E188" s="0" t="str">
        <f>"sep13"</f>
        <v>sep13</v>
      </c>
      <c r="F188" s="4">
        <v>0</v>
      </c>
    </row>
    <row r="189">
      <c r="A189" s="0" t="inlineStr">
        <is>
          <t xml:space="preserve">2013-09-30</t>
        </is>
      </c>
      <c r="B189" s="16">
        <v>41547</v>
      </c>
      <c r="C189" s="8">
        <v>22.92</v>
      </c>
      <c r="D189" s="4">
        <v>32489648</v>
      </c>
      <c r="E189" s="0" t="str">
        <f>"sep13"</f>
        <v>sep13</v>
      </c>
      <c r="F189" s="4">
        <v>1</v>
      </c>
    </row>
    <row r="190">
      <c r="A190" s="0" t="inlineStr">
        <is>
          <t xml:space="preserve">2013-10-01</t>
        </is>
      </c>
      <c r="B190" s="16">
        <v>41548</v>
      </c>
      <c r="C190" s="8">
        <v>22.83</v>
      </c>
      <c r="D190" s="4">
        <v>25888784</v>
      </c>
      <c r="E190" s="0" t="str">
        <f>"oct13"</f>
        <v>oct13</v>
      </c>
      <c r="F190" s="4">
        <v>0</v>
      </c>
    </row>
    <row r="191">
      <c r="A191" s="0" t="inlineStr">
        <is>
          <t xml:space="preserve">2013-10-02</t>
        </is>
      </c>
      <c r="B191" s="16">
        <v>41549</v>
      </c>
      <c r="C191" s="8">
        <v>22.88</v>
      </c>
      <c r="D191" s="4">
        <v>23212640</v>
      </c>
      <c r="E191" s="0" t="str">
        <f>"oct13"</f>
        <v>oct13</v>
      </c>
      <c r="F191" s="4">
        <v>0</v>
      </c>
    </row>
    <row r="192">
      <c r="A192" s="0" t="inlineStr">
        <is>
          <t xml:space="preserve">2013-10-03</t>
        </is>
      </c>
      <c r="B192" s="16">
        <v>41550</v>
      </c>
      <c r="C192" s="8">
        <v>22.6</v>
      </c>
      <c r="D192" s="4">
        <v>34888528</v>
      </c>
      <c r="E192" s="0" t="str">
        <f>"oct13"</f>
        <v>oct13</v>
      </c>
      <c r="F192" s="4">
        <v>0</v>
      </c>
    </row>
    <row r="193">
      <c r="A193" s="0" t="inlineStr">
        <is>
          <t xml:space="preserve">2013-10-04</t>
        </is>
      </c>
      <c r="B193" s="16">
        <v>41551</v>
      </c>
      <c r="C193" s="8">
        <v>22.81</v>
      </c>
      <c r="D193" s="4">
        <v>22550848</v>
      </c>
      <c r="E193" s="0" t="str">
        <f>"oct13"</f>
        <v>oct13</v>
      </c>
      <c r="F193" s="4">
        <v>0</v>
      </c>
    </row>
    <row r="194">
      <c r="A194" s="0" t="inlineStr">
        <is>
          <t xml:space="preserve">2013-10-07</t>
        </is>
      </c>
      <c r="B194" s="16">
        <v>41554</v>
      </c>
      <c r="C194" s="8">
        <v>22.83</v>
      </c>
      <c r="D194" s="4">
        <v>21329904</v>
      </c>
      <c r="E194" s="0" t="str">
        <f>"oct13"</f>
        <v>oct13</v>
      </c>
      <c r="F194" s="4">
        <v>0</v>
      </c>
    </row>
    <row r="195">
      <c r="A195" s="0" t="inlineStr">
        <is>
          <t xml:space="preserve">2013-10-08</t>
        </is>
      </c>
      <c r="B195" s="16">
        <v>41555</v>
      </c>
      <c r="C195" s="8">
        <v>22.48</v>
      </c>
      <c r="D195" s="4">
        <v>36111184</v>
      </c>
      <c r="E195" s="0" t="str">
        <f>"oct13"</f>
        <v>oct13</v>
      </c>
      <c r="F195" s="4">
        <v>0</v>
      </c>
    </row>
    <row r="196">
      <c r="A196" s="0" t="inlineStr">
        <is>
          <t xml:space="preserve">2013-10-09</t>
        </is>
      </c>
      <c r="B196" s="16">
        <v>41556</v>
      </c>
      <c r="C196" s="8">
        <v>22.59</v>
      </c>
      <c r="D196" s="4">
        <v>40435392</v>
      </c>
      <c r="E196" s="0" t="str">
        <f>"oct13"</f>
        <v>oct13</v>
      </c>
      <c r="F196" s="4">
        <v>0</v>
      </c>
    </row>
    <row r="197">
      <c r="A197" s="0" t="inlineStr">
        <is>
          <t xml:space="preserve">2013-10-10</t>
        </is>
      </c>
      <c r="B197" s="16">
        <v>41557</v>
      </c>
      <c r="C197" s="8">
        <v>23.1</v>
      </c>
      <c r="D197" s="4">
        <v>39189456</v>
      </c>
      <c r="E197" s="0" t="str">
        <f>"oct13"</f>
        <v>oct13</v>
      </c>
      <c r="F197" s="4">
        <v>0</v>
      </c>
    </row>
    <row r="198">
      <c r="A198" s="0" t="inlineStr">
        <is>
          <t xml:space="preserve">2013-10-11</t>
        </is>
      </c>
      <c r="B198" s="16">
        <v>41558</v>
      </c>
      <c r="C198" s="8">
        <v>23.26</v>
      </c>
      <c r="D198" s="4">
        <v>24550624</v>
      </c>
      <c r="E198" s="0" t="str">
        <f>"oct13"</f>
        <v>oct13</v>
      </c>
      <c r="F198" s="4">
        <v>0</v>
      </c>
    </row>
    <row r="199">
      <c r="A199" s="0" t="inlineStr">
        <is>
          <t xml:space="preserve">2013-10-14</t>
        </is>
      </c>
      <c r="B199" s="16">
        <v>41561</v>
      </c>
      <c r="C199" s="8">
        <v>23.45</v>
      </c>
      <c r="D199" s="4">
        <v>27176736</v>
      </c>
      <c r="E199" s="0" t="str">
        <f>"oct13"</f>
        <v>oct13</v>
      </c>
      <c r="F199" s="4">
        <v>0</v>
      </c>
    </row>
    <row r="200">
      <c r="A200" s="0" t="inlineStr">
        <is>
          <t xml:space="preserve">2013-10-15</t>
        </is>
      </c>
      <c r="B200" s="16">
        <v>41562</v>
      </c>
      <c r="C200" s="8">
        <v>23.39</v>
      </c>
      <c r="D200" s="4">
        <v>42957664</v>
      </c>
      <c r="E200" s="0" t="str">
        <f>"oct13"</f>
        <v>oct13</v>
      </c>
      <c r="F200" s="4">
        <v>0</v>
      </c>
    </row>
    <row r="201">
      <c r="A201" s="0" t="inlineStr">
        <is>
          <t xml:space="preserve">2013-10-16</t>
        </is>
      </c>
      <c r="B201" s="16">
        <v>41563</v>
      </c>
      <c r="C201" s="8">
        <v>23.7</v>
      </c>
      <c r="D201" s="4">
        <v>47723440</v>
      </c>
      <c r="E201" s="0" t="str">
        <f>"oct13"</f>
        <v>oct13</v>
      </c>
      <c r="F201" s="4">
        <v>0</v>
      </c>
    </row>
    <row r="202">
      <c r="A202" s="0" t="inlineStr">
        <is>
          <t xml:space="preserve">2013-10-17</t>
        </is>
      </c>
      <c r="B202" s="16">
        <v>41564</v>
      </c>
      <c r="C202" s="8">
        <v>23.92</v>
      </c>
      <c r="D202" s="4">
        <v>28694880</v>
      </c>
      <c r="E202" s="0" t="str">
        <f>"oct13"</f>
        <v>oct13</v>
      </c>
      <c r="F202" s="4">
        <v>0</v>
      </c>
    </row>
    <row r="203">
      <c r="A203" s="0" t="inlineStr">
        <is>
          <t xml:space="preserve">2013-10-18</t>
        </is>
      </c>
      <c r="B203" s="16">
        <v>41565</v>
      </c>
      <c r="C203" s="8">
        <v>23.88</v>
      </c>
      <c r="D203" s="4">
        <v>29579088</v>
      </c>
      <c r="E203" s="0" t="str">
        <f>"oct13"</f>
        <v>oct13</v>
      </c>
      <c r="F203" s="4">
        <v>0</v>
      </c>
    </row>
    <row r="204">
      <c r="A204" s="0" t="inlineStr">
        <is>
          <t xml:space="preserve">2013-10-21</t>
        </is>
      </c>
      <c r="B204" s="16">
        <v>41568</v>
      </c>
      <c r="C204" s="8">
        <v>24.13</v>
      </c>
      <c r="D204" s="4">
        <v>35297568</v>
      </c>
      <c r="E204" s="0" t="str">
        <f>"oct13"</f>
        <v>oct13</v>
      </c>
      <c r="F204" s="4">
        <v>0</v>
      </c>
    </row>
    <row r="205">
      <c r="A205" s="0" t="inlineStr">
        <is>
          <t xml:space="preserve">2013-10-22</t>
        </is>
      </c>
      <c r="B205" s="16">
        <v>41569</v>
      </c>
      <c r="C205" s="8">
        <v>24.07</v>
      </c>
      <c r="D205" s="4">
        <v>29010784</v>
      </c>
      <c r="E205" s="0" t="str">
        <f>"oct13"</f>
        <v>oct13</v>
      </c>
      <c r="F205" s="4">
        <v>0</v>
      </c>
    </row>
    <row r="206">
      <c r="A206" s="0" t="inlineStr">
        <is>
          <t xml:space="preserve">2013-10-23</t>
        </is>
      </c>
      <c r="B206" s="16">
        <v>41570</v>
      </c>
      <c r="C206" s="8">
        <v>23.74</v>
      </c>
      <c r="D206" s="4">
        <v>31651056</v>
      </c>
      <c r="E206" s="0" t="str">
        <f>"oct13"</f>
        <v>oct13</v>
      </c>
      <c r="F206" s="4">
        <v>0</v>
      </c>
    </row>
    <row r="207">
      <c r="A207" s="0" t="inlineStr">
        <is>
          <t xml:space="preserve">2013-10-24</t>
        </is>
      </c>
      <c r="B207" s="16">
        <v>41571</v>
      </c>
      <c r="C207" s="8">
        <v>23.78</v>
      </c>
      <c r="D207" s="4">
        <v>47590176</v>
      </c>
      <c r="E207" s="0" t="str">
        <f>"oct13"</f>
        <v>oct13</v>
      </c>
      <c r="F207" s="4">
        <v>0</v>
      </c>
    </row>
    <row r="208">
      <c r="A208" s="0" t="inlineStr">
        <is>
          <t xml:space="preserve">2013-10-25</t>
        </is>
      </c>
      <c r="B208" s="16">
        <v>41572</v>
      </c>
      <c r="C208" s="8">
        <v>24.24</v>
      </c>
      <c r="D208" s="4">
        <v>59634672</v>
      </c>
      <c r="E208" s="0" t="str">
        <f>"oct13"</f>
        <v>oct13</v>
      </c>
      <c r="F208" s="4">
        <v>0</v>
      </c>
    </row>
    <row r="209">
      <c r="A209" s="0" t="inlineStr">
        <is>
          <t xml:space="preserve">2013-10-28</t>
        </is>
      </c>
      <c r="B209" s="16">
        <v>41575</v>
      </c>
      <c r="C209" s="8">
        <v>24.36</v>
      </c>
      <c r="D209" s="4">
        <v>65581627</v>
      </c>
      <c r="E209" s="0" t="str">
        <f>"oct13"</f>
        <v>oct13</v>
      </c>
      <c r="F209" s="4">
        <v>0</v>
      </c>
    </row>
    <row r="210">
      <c r="A210" s="0" t="inlineStr">
        <is>
          <t xml:space="preserve">2013-10-29</t>
        </is>
      </c>
      <c r="B210" s="16">
        <v>41576</v>
      </c>
      <c r="C210" s="8">
        <v>24.52</v>
      </c>
      <c r="D210" s="4">
        <v>29961745</v>
      </c>
      <c r="E210" s="0" t="str">
        <f>"oct13"</f>
        <v>oct13</v>
      </c>
      <c r="F210" s="4">
        <v>0</v>
      </c>
    </row>
    <row r="211">
      <c r="A211" s="0" t="inlineStr">
        <is>
          <t xml:space="preserve">2013-10-30</t>
        </is>
      </c>
      <c r="B211" s="16">
        <v>41577</v>
      </c>
      <c r="C211" s="8">
        <v>24.5</v>
      </c>
      <c r="D211" s="4">
        <v>24096164</v>
      </c>
      <c r="E211" s="0" t="str">
        <f>"oct13"</f>
        <v>oct13</v>
      </c>
      <c r="F211" s="4">
        <v>0</v>
      </c>
    </row>
    <row r="212">
      <c r="A212" s="0" t="inlineStr">
        <is>
          <t xml:space="preserve">2013-10-31</t>
        </is>
      </c>
      <c r="B212" s="16">
        <v>41578</v>
      </c>
      <c r="C212" s="8">
        <v>24.47</v>
      </c>
      <c r="D212" s="4">
        <v>30902030</v>
      </c>
      <c r="E212" s="0" t="str">
        <f>"oct13"</f>
        <v>oct13</v>
      </c>
      <c r="F212" s="4">
        <v>1</v>
      </c>
    </row>
    <row r="213">
      <c r="A213" s="0" t="inlineStr">
        <is>
          <t xml:space="preserve">2013-11-01</t>
        </is>
      </c>
      <c r="B213" s="16">
        <v>41579</v>
      </c>
      <c r="C213" s="8">
        <v>24.33</v>
      </c>
      <c r="D213" s="4">
        <v>28305937</v>
      </c>
      <c r="E213" s="0" t="str">
        <f>"nov13"</f>
        <v>nov13</v>
      </c>
      <c r="F213" s="4">
        <v>0</v>
      </c>
    </row>
    <row r="214">
      <c r="A214" s="0" t="inlineStr">
        <is>
          <t xml:space="preserve">2013-11-04</t>
        </is>
      </c>
      <c r="B214" s="16">
        <v>41582</v>
      </c>
      <c r="C214" s="8">
        <v>24.26</v>
      </c>
      <c r="D214" s="4">
        <v>26639821</v>
      </c>
      <c r="E214" s="0" t="str">
        <f>"nov13"</f>
        <v>nov13</v>
      </c>
      <c r="F214" s="4">
        <v>0</v>
      </c>
    </row>
    <row r="215">
      <c r="A215" s="0" t="inlineStr">
        <is>
          <t xml:space="preserve">2013-11-05</t>
        </is>
      </c>
      <c r="B215" s="16">
        <v>41583</v>
      </c>
      <c r="C215" s="8">
        <v>24.03</v>
      </c>
      <c r="D215" s="4">
        <v>22849924</v>
      </c>
      <c r="E215" s="0" t="str">
        <f>"nov13"</f>
        <v>nov13</v>
      </c>
      <c r="F215" s="4">
        <v>0</v>
      </c>
    </row>
    <row r="216">
      <c r="A216" s="0" t="inlineStr">
        <is>
          <t xml:space="preserve">2013-11-06</t>
        </is>
      </c>
      <c r="B216" s="16">
        <v>41584</v>
      </c>
      <c r="C216" s="8">
        <v>24.25</v>
      </c>
      <c r="D216" s="4">
        <v>25525728</v>
      </c>
      <c r="E216" s="0" t="str">
        <f>"nov13"</f>
        <v>nov13</v>
      </c>
      <c r="F216" s="4">
        <v>0</v>
      </c>
    </row>
    <row r="217">
      <c r="A217" s="0" t="inlineStr">
        <is>
          <t xml:space="preserve">2013-11-07</t>
        </is>
      </c>
      <c r="B217" s="16">
        <v>41585</v>
      </c>
      <c r="C217" s="8">
        <v>24.06</v>
      </c>
      <c r="D217" s="4">
        <v>25631064</v>
      </c>
      <c r="E217" s="0" t="str">
        <f>"nov13"</f>
        <v>nov13</v>
      </c>
      <c r="F217" s="4">
        <v>0</v>
      </c>
    </row>
    <row r="218">
      <c r="A218" s="0" t="inlineStr">
        <is>
          <t xml:space="preserve">2013-11-08</t>
        </is>
      </c>
      <c r="B218" s="16">
        <v>41586</v>
      </c>
      <c r="C218" s="8">
        <v>24.09</v>
      </c>
      <c r="D218" s="4">
        <v>31502897</v>
      </c>
      <c r="E218" s="0" t="str">
        <f>"nov13"</f>
        <v>nov13</v>
      </c>
      <c r="F218" s="4">
        <v>0</v>
      </c>
    </row>
    <row r="219">
      <c r="A219" s="0" t="inlineStr">
        <is>
          <t xml:space="preserve">2013-11-11</t>
        </is>
      </c>
      <c r="B219" s="16">
        <v>41589</v>
      </c>
      <c r="C219" s="8">
        <v>24.17</v>
      </c>
      <c r="D219" s="4">
        <v>19236745</v>
      </c>
      <c r="E219" s="0" t="str">
        <f>"nov13"</f>
        <v>nov13</v>
      </c>
      <c r="F219" s="4">
        <v>0</v>
      </c>
    </row>
    <row r="220">
      <c r="A220" s="0" t="inlineStr">
        <is>
          <t xml:space="preserve">2013-11-12</t>
        </is>
      </c>
      <c r="B220" s="16">
        <v>41590</v>
      </c>
      <c r="C220" s="8">
        <v>24.43</v>
      </c>
      <c r="D220" s="4">
        <v>37816024</v>
      </c>
      <c r="E220" s="0" t="str">
        <f>"nov13"</f>
        <v>nov13</v>
      </c>
      <c r="F220" s="4">
        <v>0</v>
      </c>
    </row>
    <row r="221">
      <c r="A221" s="0" t="inlineStr">
        <is>
          <t xml:space="preserve">2013-11-13</t>
        </is>
      </c>
      <c r="B221" s="16">
        <v>41591</v>
      </c>
      <c r="C221" s="8">
        <v>24.6</v>
      </c>
      <c r="D221" s="4">
        <v>22990316</v>
      </c>
      <c r="E221" s="0" t="str">
        <f>"nov13"</f>
        <v>nov13</v>
      </c>
      <c r="F221" s="4">
        <v>0</v>
      </c>
    </row>
    <row r="222">
      <c r="A222" s="0" t="inlineStr">
        <is>
          <t xml:space="preserve">2013-11-14</t>
        </is>
      </c>
      <c r="B222" s="16">
        <v>41592</v>
      </c>
      <c r="C222" s="8">
        <v>24.39</v>
      </c>
      <c r="D222" s="4">
        <v>20198931</v>
      </c>
      <c r="E222" s="0" t="str">
        <f>"nov13"</f>
        <v>nov13</v>
      </c>
      <c r="F222" s="4">
        <v>0</v>
      </c>
    </row>
    <row r="223">
      <c r="A223" s="0" t="inlineStr">
        <is>
          <t xml:space="preserve">2013-11-15</t>
        </is>
      </c>
      <c r="B223" s="16">
        <v>41593</v>
      </c>
      <c r="C223" s="8">
        <v>24.52</v>
      </c>
      <c r="D223" s="4">
        <v>22866454</v>
      </c>
      <c r="E223" s="0" t="str">
        <f>"nov13"</f>
        <v>nov13</v>
      </c>
      <c r="F223" s="4">
        <v>0</v>
      </c>
    </row>
    <row r="224">
      <c r="A224" s="0" t="inlineStr">
        <is>
          <t xml:space="preserve">2013-11-18</t>
        </is>
      </c>
      <c r="B224" s="16">
        <v>41596</v>
      </c>
      <c r="C224" s="8">
        <v>24.6</v>
      </c>
      <c r="D224" s="4">
        <v>24712483</v>
      </c>
      <c r="E224" s="0" t="str">
        <f>"nov13"</f>
        <v>nov13</v>
      </c>
      <c r="F224" s="4">
        <v>0</v>
      </c>
    </row>
    <row r="225">
      <c r="A225" s="0" t="inlineStr">
        <is>
          <t xml:space="preserve">2013-11-19</t>
        </is>
      </c>
      <c r="B225" s="16">
        <v>41597</v>
      </c>
      <c r="C225" s="8">
        <v>24.7</v>
      </c>
      <c r="D225" s="4">
        <v>24870201</v>
      </c>
      <c r="E225" s="0" t="str">
        <f>"nov13"</f>
        <v>nov13</v>
      </c>
      <c r="F225" s="4">
        <v>0</v>
      </c>
    </row>
    <row r="226">
      <c r="A226" s="0" t="inlineStr">
        <is>
          <t xml:space="preserve">2013-11-20</t>
        </is>
      </c>
      <c r="B226" s="16">
        <v>41598</v>
      </c>
      <c r="C226" s="8">
        <v>24.56</v>
      </c>
      <c r="D226" s="4">
        <v>20288748</v>
      </c>
      <c r="E226" s="0" t="str">
        <f>"nov13"</f>
        <v>nov13</v>
      </c>
      <c r="F226" s="4">
        <v>0</v>
      </c>
    </row>
    <row r="227">
      <c r="A227" s="0" t="inlineStr">
        <is>
          <t xml:space="preserve">2013-11-21</t>
        </is>
      </c>
      <c r="B227" s="16">
        <v>41599</v>
      </c>
      <c r="C227" s="8">
        <v>25.23</v>
      </c>
      <c r="D227" s="4">
        <v>44050581</v>
      </c>
      <c r="E227" s="0" t="str">
        <f>"nov13"</f>
        <v>nov13</v>
      </c>
      <c r="F227" s="4">
        <v>0</v>
      </c>
    </row>
    <row r="228">
      <c r="A228" s="0" t="inlineStr">
        <is>
          <t xml:space="preserve">2013-11-22</t>
        </is>
      </c>
      <c r="B228" s="16">
        <v>41600</v>
      </c>
      <c r="C228" s="8">
        <v>23.87</v>
      </c>
      <c r="D228" s="4">
        <v>77908144</v>
      </c>
      <c r="E228" s="0" t="str">
        <f>"nov13"</f>
        <v>nov13</v>
      </c>
      <c r="F228" s="4">
        <v>0</v>
      </c>
    </row>
    <row r="229">
      <c r="A229" s="0" t="inlineStr">
        <is>
          <t xml:space="preserve">2013-11-25</t>
        </is>
      </c>
      <c r="B229" s="16">
        <v>41603</v>
      </c>
      <c r="C229" s="8">
        <v>23.75</v>
      </c>
      <c r="D229" s="4">
        <v>43394042</v>
      </c>
      <c r="E229" s="0" t="str">
        <f>"nov13"</f>
        <v>nov13</v>
      </c>
      <c r="F229" s="4">
        <v>0</v>
      </c>
    </row>
    <row r="230">
      <c r="A230" s="0" t="inlineStr">
        <is>
          <t xml:space="preserve">2013-11-26</t>
        </is>
      </c>
      <c r="B230" s="16">
        <v>41604</v>
      </c>
      <c r="C230" s="8">
        <v>23.65</v>
      </c>
      <c r="D230" s="4">
        <v>30602711</v>
      </c>
      <c r="E230" s="0" t="str">
        <f>"nov13"</f>
        <v>nov13</v>
      </c>
      <c r="F230" s="4">
        <v>0</v>
      </c>
    </row>
    <row r="231">
      <c r="A231" s="0" t="inlineStr">
        <is>
          <t xml:space="preserve">2013-11-27</t>
        </is>
      </c>
      <c r="B231" s="16">
        <v>41605</v>
      </c>
      <c r="C231" s="8">
        <v>23.9</v>
      </c>
      <c r="D231" s="4">
        <v>28419157</v>
      </c>
      <c r="E231" s="0" t="str">
        <f>"nov13"</f>
        <v>nov13</v>
      </c>
      <c r="F231" s="4">
        <v>0</v>
      </c>
    </row>
    <row r="232">
      <c r="A232" s="0" t="inlineStr">
        <is>
          <t xml:space="preserve">2013-11-29</t>
        </is>
      </c>
      <c r="B232" s="16">
        <v>41607</v>
      </c>
      <c r="C232" s="8">
        <v>23.84</v>
      </c>
      <c r="D232" s="4">
        <v>13802865</v>
      </c>
      <c r="E232" s="0" t="str">
        <f>"nov13"</f>
        <v>nov13</v>
      </c>
      <c r="F232" s="4">
        <v>1</v>
      </c>
    </row>
    <row r="233">
      <c r="A233" s="0" t="inlineStr">
        <is>
          <t xml:space="preserve">2013-12-02</t>
        </is>
      </c>
      <c r="B233" s="16">
        <v>41610</v>
      </c>
      <c r="C233" s="8">
        <v>23.7</v>
      </c>
      <c r="D233" s="4">
        <v>25686740</v>
      </c>
      <c r="E233" s="0" t="str">
        <f>"dec13"</f>
        <v>dec13</v>
      </c>
      <c r="F233" s="4">
        <v>0</v>
      </c>
    </row>
    <row r="234">
      <c r="A234" s="0" t="inlineStr">
        <is>
          <t xml:space="preserve">2013-12-03</t>
        </is>
      </c>
      <c r="B234" s="16">
        <v>41611</v>
      </c>
      <c r="C234" s="8">
        <v>23.55</v>
      </c>
      <c r="D234" s="4">
        <v>35072177</v>
      </c>
      <c r="E234" s="0" t="str">
        <f>"dec13"</f>
        <v>dec13</v>
      </c>
      <c r="F234" s="4">
        <v>0</v>
      </c>
    </row>
    <row r="235">
      <c r="A235" s="0" t="inlineStr">
        <is>
          <t xml:space="preserve">2013-12-04</t>
        </is>
      </c>
      <c r="B235" s="16">
        <v>41612</v>
      </c>
      <c r="C235" s="8">
        <v>23.74</v>
      </c>
      <c r="D235" s="4">
        <v>43501471</v>
      </c>
      <c r="E235" s="0" t="str">
        <f>"dec13"</f>
        <v>dec13</v>
      </c>
      <c r="F235" s="4">
        <v>0</v>
      </c>
    </row>
    <row r="236">
      <c r="A236" s="0" t="inlineStr">
        <is>
          <t xml:space="preserve">2013-12-05</t>
        </is>
      </c>
      <c r="B236" s="16">
        <v>41613</v>
      </c>
      <c r="C236" s="8">
        <v>24.26</v>
      </c>
      <c r="D236" s="4">
        <v>45404927</v>
      </c>
      <c r="E236" s="0" t="str">
        <f>"dec13"</f>
        <v>dec13</v>
      </c>
      <c r="F236" s="4">
        <v>0</v>
      </c>
    </row>
    <row r="237">
      <c r="A237" s="0" t="inlineStr">
        <is>
          <t xml:space="preserve">2013-12-06</t>
        </is>
      </c>
      <c r="B237" s="16">
        <v>41614</v>
      </c>
      <c r="C237" s="8">
        <v>24.82</v>
      </c>
      <c r="D237" s="4">
        <v>53874561</v>
      </c>
      <c r="E237" s="0" t="str">
        <f>"dec13"</f>
        <v>dec13</v>
      </c>
      <c r="F237" s="4">
        <v>0</v>
      </c>
    </row>
    <row r="238">
      <c r="A238" s="0" t="inlineStr">
        <is>
          <t xml:space="preserve">2013-12-09</t>
        </is>
      </c>
      <c r="B238" s="16">
        <v>41617</v>
      </c>
      <c r="C238" s="8">
        <v>24.93</v>
      </c>
      <c r="D238" s="4">
        <v>29618358</v>
      </c>
      <c r="E238" s="0" t="str">
        <f>"dec13"</f>
        <v>dec13</v>
      </c>
      <c r="F238" s="4">
        <v>0</v>
      </c>
    </row>
    <row r="239">
      <c r="A239" s="0" t="inlineStr">
        <is>
          <t xml:space="preserve">2013-12-10</t>
        </is>
      </c>
      <c r="B239" s="16">
        <v>41618</v>
      </c>
      <c r="C239" s="8">
        <v>24.82</v>
      </c>
      <c r="D239" s="4">
        <v>18203665</v>
      </c>
      <c r="E239" s="0" t="str">
        <f>"dec13"</f>
        <v>dec13</v>
      </c>
      <c r="F239" s="4">
        <v>0</v>
      </c>
    </row>
    <row r="240">
      <c r="A240" s="0" t="inlineStr">
        <is>
          <t xml:space="preserve">2013-12-11</t>
        </is>
      </c>
      <c r="B240" s="16">
        <v>41619</v>
      </c>
      <c r="C240" s="8">
        <v>24.42</v>
      </c>
      <c r="D240" s="4">
        <v>24682422</v>
      </c>
      <c r="E240" s="0" t="str">
        <f>"dec13"</f>
        <v>dec13</v>
      </c>
      <c r="F240" s="4">
        <v>0</v>
      </c>
    </row>
    <row r="241">
      <c r="A241" s="0" t="inlineStr">
        <is>
          <t xml:space="preserve">2013-12-12</t>
        </is>
      </c>
      <c r="B241" s="16">
        <v>41620</v>
      </c>
      <c r="C241" s="8">
        <v>24.47</v>
      </c>
      <c r="D241" s="4">
        <v>21917817</v>
      </c>
      <c r="E241" s="0" t="str">
        <f>"dec13"</f>
        <v>dec13</v>
      </c>
      <c r="F241" s="4">
        <v>0</v>
      </c>
    </row>
    <row r="242">
      <c r="A242" s="0" t="inlineStr">
        <is>
          <t xml:space="preserve">2013-12-13</t>
        </is>
      </c>
      <c r="B242" s="16">
        <v>41621</v>
      </c>
      <c r="C242" s="8">
        <v>24.29</v>
      </c>
      <c r="D242" s="4">
        <v>20634285</v>
      </c>
      <c r="E242" s="0" t="str">
        <f>"dec13"</f>
        <v>dec13</v>
      </c>
      <c r="F242" s="4">
        <v>0</v>
      </c>
    </row>
    <row r="243">
      <c r="A243" s="0" t="inlineStr">
        <is>
          <t xml:space="preserve">2013-12-16</t>
        </is>
      </c>
      <c r="B243" s="16">
        <v>41624</v>
      </c>
      <c r="C243" s="8">
        <v>24.45</v>
      </c>
      <c r="D243" s="4">
        <v>25061185</v>
      </c>
      <c r="E243" s="0" t="str">
        <f>"dec13"</f>
        <v>dec13</v>
      </c>
      <c r="F243" s="4">
        <v>0</v>
      </c>
    </row>
    <row r="244">
      <c r="A244" s="0" t="inlineStr">
        <is>
          <t xml:space="preserve">2013-12-17</t>
        </is>
      </c>
      <c r="B244" s="16">
        <v>41625</v>
      </c>
      <c r="C244" s="8">
        <v>24.66</v>
      </c>
      <c r="D244" s="4">
        <v>28165241</v>
      </c>
      <c r="E244" s="0" t="str">
        <f>"dec13"</f>
        <v>dec13</v>
      </c>
      <c r="F244" s="4">
        <v>0</v>
      </c>
    </row>
    <row r="245">
      <c r="A245" s="0" t="inlineStr">
        <is>
          <t xml:space="preserve">2013-12-18</t>
        </is>
      </c>
      <c r="B245" s="16">
        <v>41626</v>
      </c>
      <c r="C245" s="8">
        <v>25.15</v>
      </c>
      <c r="D245" s="4">
        <v>42686950</v>
      </c>
      <c r="E245" s="0" t="str">
        <f>"dec13"</f>
        <v>dec13</v>
      </c>
      <c r="F245" s="4">
        <v>0</v>
      </c>
    </row>
    <row r="246">
      <c r="A246" s="0" t="inlineStr">
        <is>
          <t xml:space="preserve">2013-12-19</t>
        </is>
      </c>
      <c r="B246" s="16">
        <v>41627</v>
      </c>
      <c r="C246" s="8">
        <v>25.14</v>
      </c>
      <c r="D246" s="4">
        <v>31880650</v>
      </c>
      <c r="E246" s="0" t="str">
        <f>"dec13"</f>
        <v>dec13</v>
      </c>
      <c r="F246" s="4">
        <v>0</v>
      </c>
    </row>
    <row r="247">
      <c r="A247" s="0" t="inlineStr">
        <is>
          <t xml:space="preserve">2013-12-20</t>
        </is>
      </c>
      <c r="B247" s="16">
        <v>41628</v>
      </c>
      <c r="C247" s="8">
        <v>25.06</v>
      </c>
      <c r="D247" s="4">
        <v>55383979</v>
      </c>
      <c r="E247" s="0" t="str">
        <f>"dec13"</f>
        <v>dec13</v>
      </c>
      <c r="F247" s="4">
        <v>0</v>
      </c>
    </row>
    <row r="248">
      <c r="A248" s="0" t="inlineStr">
        <is>
          <t xml:space="preserve">2013-12-23</t>
        </is>
      </c>
      <c r="B248" s="16">
        <v>41631</v>
      </c>
      <c r="C248" s="8">
        <v>25.32</v>
      </c>
      <c r="D248" s="4">
        <v>28120814</v>
      </c>
      <c r="E248" s="0" t="str">
        <f>"dec13"</f>
        <v>dec13</v>
      </c>
      <c r="F248" s="4">
        <v>0</v>
      </c>
    </row>
    <row r="249">
      <c r="A249" s="0" t="inlineStr">
        <is>
          <t xml:space="preserve">2013-12-24</t>
        </is>
      </c>
      <c r="B249" s="16">
        <v>41632</v>
      </c>
      <c r="C249" s="8">
        <v>25.43</v>
      </c>
      <c r="D249" s="4">
        <v>12157877</v>
      </c>
      <c r="E249" s="0" t="str">
        <f>"dec13"</f>
        <v>dec13</v>
      </c>
      <c r="F249" s="4">
        <v>0</v>
      </c>
    </row>
    <row r="250">
      <c r="A250" s="0" t="inlineStr">
        <is>
          <t xml:space="preserve">2013-12-26</t>
        </is>
      </c>
      <c r="B250" s="16">
        <v>41634</v>
      </c>
      <c r="C250" s="8">
        <v>25.7</v>
      </c>
      <c r="D250" s="4">
        <v>16958540</v>
      </c>
      <c r="E250" s="0" t="str">
        <f>"dec13"</f>
        <v>dec13</v>
      </c>
      <c r="F250" s="4">
        <v>0</v>
      </c>
    </row>
    <row r="251">
      <c r="A251" s="0" t="inlineStr">
        <is>
          <t xml:space="preserve">2013-12-27</t>
        </is>
      </c>
      <c r="B251" s="16">
        <v>41635</v>
      </c>
      <c r="C251" s="8">
        <v>25.6</v>
      </c>
      <c r="D251" s="4">
        <v>12972781</v>
      </c>
      <c r="E251" s="0" t="str">
        <f>"dec13"</f>
        <v>dec13</v>
      </c>
      <c r="F251" s="4">
        <v>0</v>
      </c>
    </row>
    <row r="252">
      <c r="A252" s="0" t="inlineStr">
        <is>
          <t xml:space="preserve">2013-12-30</t>
        </is>
      </c>
      <c r="B252" s="16">
        <v>41638</v>
      </c>
      <c r="C252" s="8">
        <v>25.85</v>
      </c>
      <c r="D252" s="4">
        <v>19788908</v>
      </c>
      <c r="E252" s="0" t="str">
        <f>"dec13"</f>
        <v>dec13</v>
      </c>
      <c r="F252" s="4">
        <v>0</v>
      </c>
    </row>
    <row r="253">
      <c r="A253" s="0" t="inlineStr">
        <is>
          <t xml:space="preserve">2013-12-31</t>
        </is>
      </c>
      <c r="B253" s="16">
        <v>41639</v>
      </c>
      <c r="C253" s="8">
        <v>25.96</v>
      </c>
      <c r="D253" s="4">
        <v>22809682</v>
      </c>
      <c r="E253" s="0" t="str">
        <f>"dec13"</f>
        <v>dec13</v>
      </c>
      <c r="F253" s="4">
        <v>1</v>
      </c>
    </row>
    <row r="254">
      <c r="A254" s="0" t="inlineStr">
        <is>
          <t xml:space="preserve">2014-01-02</t>
        </is>
      </c>
      <c r="B254" s="16">
        <v>41641</v>
      </c>
      <c r="C254" s="8">
        <v>25.79</v>
      </c>
      <c r="D254" s="4">
        <v>31843697</v>
      </c>
      <c r="E254" s="0" t="str">
        <f>"jan14"</f>
        <v>jan14</v>
      </c>
      <c r="F254" s="4">
        <v>0</v>
      </c>
    </row>
    <row r="255">
      <c r="A255" s="0" t="inlineStr">
        <is>
          <t xml:space="preserve">2014-01-03</t>
        </is>
      </c>
      <c r="B255" s="16">
        <v>41642</v>
      </c>
      <c r="C255" s="8">
        <v>25.78</v>
      </c>
      <c r="D255" s="4">
        <v>27803865</v>
      </c>
      <c r="E255" s="0" t="str">
        <f>"jan14"</f>
        <v>jan14</v>
      </c>
      <c r="F255" s="4">
        <v>0</v>
      </c>
    </row>
    <row r="256">
      <c r="A256" s="0" t="inlineStr">
        <is>
          <t xml:space="preserve">2014-01-06</t>
        </is>
      </c>
      <c r="B256" s="16">
        <v>41645</v>
      </c>
      <c r="C256" s="8">
        <v>25.46</v>
      </c>
      <c r="D256" s="4">
        <v>31831801</v>
      </c>
      <c r="E256" s="0" t="str">
        <f>"jan14"</f>
        <v>jan14</v>
      </c>
      <c r="F256" s="4">
        <v>0</v>
      </c>
    </row>
    <row r="257">
      <c r="A257" s="0" t="inlineStr">
        <is>
          <t xml:space="preserve">2014-01-07</t>
        </is>
      </c>
      <c r="B257" s="16">
        <v>41646</v>
      </c>
      <c r="C257" s="8">
        <v>25.59</v>
      </c>
      <c r="D257" s="4">
        <v>19684835</v>
      </c>
      <c r="E257" s="0" t="str">
        <f>"jan14"</f>
        <v>jan14</v>
      </c>
      <c r="F257" s="4">
        <v>0</v>
      </c>
    </row>
    <row r="258">
      <c r="A258" s="0" t="inlineStr">
        <is>
          <t xml:space="preserve">2014-01-08</t>
        </is>
      </c>
      <c r="B258" s="16">
        <v>41647</v>
      </c>
      <c r="C258" s="8">
        <v>25.43</v>
      </c>
      <c r="D258" s="4">
        <v>29685075</v>
      </c>
      <c r="E258" s="0" t="str">
        <f>"jan14"</f>
        <v>jan14</v>
      </c>
      <c r="F258" s="4">
        <v>0</v>
      </c>
    </row>
    <row r="259">
      <c r="A259" s="0" t="inlineStr">
        <is>
          <t xml:space="preserve">2014-01-09</t>
        </is>
      </c>
      <c r="B259" s="16">
        <v>41648</v>
      </c>
      <c r="C259" s="8">
        <v>25.31</v>
      </c>
      <c r="D259" s="4">
        <v>20888496</v>
      </c>
      <c r="E259" s="0" t="str">
        <f>"jan14"</f>
        <v>jan14</v>
      </c>
      <c r="F259" s="4">
        <v>0</v>
      </c>
    </row>
    <row r="260">
      <c r="A260" s="0" t="inlineStr">
        <is>
          <t xml:space="preserve">2014-01-10</t>
        </is>
      </c>
      <c r="B260" s="16">
        <v>41649</v>
      </c>
      <c r="C260" s="8">
        <v>25.53</v>
      </c>
      <c r="D260" s="4">
        <v>30620993</v>
      </c>
      <c r="E260" s="0" t="str">
        <f>"jan14"</f>
        <v>jan14</v>
      </c>
      <c r="F260" s="4">
        <v>0</v>
      </c>
    </row>
    <row r="261">
      <c r="A261" s="0" t="inlineStr">
        <is>
          <t xml:space="preserve">2014-01-13</t>
        </is>
      </c>
      <c r="B261" s="16">
        <v>41652</v>
      </c>
      <c r="C261" s="8">
        <v>25.5</v>
      </c>
      <c r="D261" s="4">
        <v>40304830</v>
      </c>
      <c r="E261" s="0" t="str">
        <f>"jan14"</f>
        <v>jan14</v>
      </c>
      <c r="F261" s="4">
        <v>0</v>
      </c>
    </row>
    <row r="262">
      <c r="A262" s="0" t="inlineStr">
        <is>
          <t xml:space="preserve">2014-01-14</t>
        </is>
      </c>
      <c r="B262" s="16">
        <v>41653</v>
      </c>
      <c r="C262" s="8">
        <v>26.51</v>
      </c>
      <c r="D262" s="4">
        <v>74158157</v>
      </c>
      <c r="E262" s="0" t="str">
        <f>"jan14"</f>
        <v>jan14</v>
      </c>
      <c r="F262" s="4">
        <v>0</v>
      </c>
    </row>
    <row r="263">
      <c r="A263" s="0" t="inlineStr">
        <is>
          <t xml:space="preserve">2014-01-15</t>
        </is>
      </c>
      <c r="B263" s="16">
        <v>41654</v>
      </c>
      <c r="C263" s="8">
        <v>26.67</v>
      </c>
      <c r="D263" s="4">
        <v>58315241</v>
      </c>
      <c r="E263" s="0" t="str">
        <f>"jan14"</f>
        <v>jan14</v>
      </c>
      <c r="F263" s="4">
        <v>0</v>
      </c>
    </row>
    <row r="264">
      <c r="A264" s="0" t="inlineStr">
        <is>
          <t xml:space="preserve">2014-01-16</t>
        </is>
      </c>
      <c r="B264" s="16">
        <v>41655</v>
      </c>
      <c r="C264" s="8">
        <v>26.54</v>
      </c>
      <c r="D264" s="4">
        <v>49521751</v>
      </c>
      <c r="E264" s="0" t="str">
        <f>"jan14"</f>
        <v>jan14</v>
      </c>
      <c r="F264" s="4">
        <v>0</v>
      </c>
    </row>
    <row r="265">
      <c r="A265" s="0" t="inlineStr">
        <is>
          <t xml:space="preserve">2014-01-17</t>
        </is>
      </c>
      <c r="B265" s="16">
        <v>41656</v>
      </c>
      <c r="C265" s="8">
        <v>25.85</v>
      </c>
      <c r="D265" s="4">
        <v>112538007</v>
      </c>
      <c r="E265" s="0" t="str">
        <f>"jan14"</f>
        <v>jan14</v>
      </c>
      <c r="F265" s="4">
        <v>0</v>
      </c>
    </row>
    <row r="266">
      <c r="A266" s="0" t="inlineStr">
        <is>
          <t xml:space="preserve">2014-01-21</t>
        </is>
      </c>
      <c r="B266" s="16">
        <v>41660</v>
      </c>
      <c r="C266" s="8">
        <v>25.59</v>
      </c>
      <c r="D266" s="4">
        <v>42325495</v>
      </c>
      <c r="E266" s="0" t="str">
        <f>"jan14"</f>
        <v>jan14</v>
      </c>
      <c r="F266" s="4">
        <v>0</v>
      </c>
    </row>
    <row r="267">
      <c r="A267" s="0" t="inlineStr">
        <is>
          <t xml:space="preserve">2014-01-22</t>
        </is>
      </c>
      <c r="B267" s="16">
        <v>41661</v>
      </c>
      <c r="C267" s="8">
        <v>25.31</v>
      </c>
      <c r="D267" s="4">
        <v>48797804</v>
      </c>
      <c r="E267" s="0" t="str">
        <f>"jan14"</f>
        <v>jan14</v>
      </c>
      <c r="F267" s="4">
        <v>0</v>
      </c>
    </row>
    <row r="268">
      <c r="A268" s="0" t="inlineStr">
        <is>
          <t xml:space="preserve">2014-01-23</t>
        </is>
      </c>
      <c r="B268" s="16">
        <v>41662</v>
      </c>
      <c r="C268" s="8">
        <v>25.13</v>
      </c>
      <c r="D268" s="4">
        <v>40281051</v>
      </c>
      <c r="E268" s="0" t="str">
        <f>"jan14"</f>
        <v>jan14</v>
      </c>
      <c r="F268" s="4">
        <v>0</v>
      </c>
    </row>
    <row r="269">
      <c r="A269" s="0" t="inlineStr">
        <is>
          <t xml:space="preserve">2014-01-24</t>
        </is>
      </c>
      <c r="B269" s="16">
        <v>41663</v>
      </c>
      <c r="C269" s="8">
        <v>24.81</v>
      </c>
      <c r="D269" s="4">
        <v>35200630</v>
      </c>
      <c r="E269" s="0" t="str">
        <f>"jan14"</f>
        <v>jan14</v>
      </c>
      <c r="F269" s="4">
        <v>0</v>
      </c>
    </row>
    <row r="270">
      <c r="A270" s="0" t="inlineStr">
        <is>
          <t xml:space="preserve">2014-01-27</t>
        </is>
      </c>
      <c r="B270" s="16">
        <v>41666</v>
      </c>
      <c r="C270" s="8">
        <v>24.72</v>
      </c>
      <c r="D270" s="4">
        <v>32582499</v>
      </c>
      <c r="E270" s="0" t="str">
        <f>"jan14"</f>
        <v>jan14</v>
      </c>
      <c r="F270" s="4">
        <v>0</v>
      </c>
    </row>
    <row r="271">
      <c r="A271" s="0" t="inlineStr">
        <is>
          <t xml:space="preserve">2014-01-28</t>
        </is>
      </c>
      <c r="B271" s="16">
        <v>41667</v>
      </c>
      <c r="C271" s="8">
        <v>24.9</v>
      </c>
      <c r="D271" s="4">
        <v>32485557</v>
      </c>
      <c r="E271" s="0" t="str">
        <f>"jan14"</f>
        <v>jan14</v>
      </c>
      <c r="F271" s="4">
        <v>0</v>
      </c>
    </row>
    <row r="272">
      <c r="A272" s="0" t="inlineStr">
        <is>
          <t xml:space="preserve">2014-01-29</t>
        </is>
      </c>
      <c r="B272" s="16">
        <v>41668</v>
      </c>
      <c r="C272" s="8">
        <v>24.68</v>
      </c>
      <c r="D272" s="4">
        <v>27180053</v>
      </c>
      <c r="E272" s="0" t="str">
        <f>"jan14"</f>
        <v>jan14</v>
      </c>
      <c r="F272" s="4">
        <v>0</v>
      </c>
    </row>
    <row r="273">
      <c r="A273" s="0" t="inlineStr">
        <is>
          <t xml:space="preserve">2014-01-30</t>
        </is>
      </c>
      <c r="B273" s="16">
        <v>41669</v>
      </c>
      <c r="C273" s="8">
        <v>24.74</v>
      </c>
      <c r="D273" s="4">
        <v>24624111</v>
      </c>
      <c r="E273" s="0" t="str">
        <f>"jan14"</f>
        <v>jan14</v>
      </c>
      <c r="F273" s="4">
        <v>0</v>
      </c>
    </row>
    <row r="274">
      <c r="A274" s="0" t="inlineStr">
        <is>
          <t xml:space="preserve">2014-01-31</t>
        </is>
      </c>
      <c r="B274" s="16">
        <v>41670</v>
      </c>
      <c r="C274" s="8">
        <v>24.54</v>
      </c>
      <c r="D274" s="4">
        <v>28858179</v>
      </c>
      <c r="E274" s="0" t="str">
        <f>"jan14"</f>
        <v>jan14</v>
      </c>
      <c r="F274" s="4">
        <v>1</v>
      </c>
    </row>
    <row r="275">
      <c r="A275" s="0" t="inlineStr">
        <is>
          <t xml:space="preserve">2014-02-03</t>
        </is>
      </c>
      <c r="B275" s="16">
        <v>41673</v>
      </c>
      <c r="C275" s="8">
        <v>23.95</v>
      </c>
      <c r="D275" s="4">
        <v>52928170</v>
      </c>
      <c r="E275" s="0" t="str">
        <f>"feb14"</f>
        <v>feb14</v>
      </c>
      <c r="F275" s="4">
        <v>0</v>
      </c>
    </row>
    <row r="276">
      <c r="A276" s="0" t="inlineStr">
        <is>
          <t xml:space="preserve">2014-02-04</t>
        </is>
      </c>
      <c r="B276" s="16">
        <v>41674</v>
      </c>
      <c r="C276" s="8">
        <v>23.82</v>
      </c>
      <c r="D276" s="4">
        <v>50888089</v>
      </c>
      <c r="E276" s="0" t="str">
        <f>"feb14"</f>
        <v>feb14</v>
      </c>
      <c r="F276" s="4">
        <v>0</v>
      </c>
    </row>
    <row r="277">
      <c r="A277" s="0" t="inlineStr">
        <is>
          <t xml:space="preserve">2014-02-05</t>
        </is>
      </c>
      <c r="B277" s="16">
        <v>41675</v>
      </c>
      <c r="C277" s="8">
        <v>23.52</v>
      </c>
      <c r="D277" s="4">
        <v>32484587</v>
      </c>
      <c r="E277" s="0" t="str">
        <f>"feb14"</f>
        <v>feb14</v>
      </c>
      <c r="F277" s="4">
        <v>0</v>
      </c>
    </row>
    <row r="278">
      <c r="A278" s="0" t="inlineStr">
        <is>
          <t xml:space="preserve">2014-02-06</t>
        </is>
      </c>
      <c r="B278" s="16">
        <v>41676</v>
      </c>
      <c r="C278" s="8">
        <v>23.99</v>
      </c>
      <c r="D278" s="4">
        <v>28049363</v>
      </c>
      <c r="E278" s="0" t="str">
        <f>"feb14"</f>
        <v>feb14</v>
      </c>
      <c r="F278" s="4">
        <v>0</v>
      </c>
    </row>
    <row r="279">
      <c r="A279" s="0" t="inlineStr">
        <is>
          <t xml:space="preserve">2014-02-07</t>
        </is>
      </c>
      <c r="B279" s="16">
        <v>41677</v>
      </c>
      <c r="C279" s="8">
        <v>24.21</v>
      </c>
      <c r="D279" s="4">
        <v>30885856</v>
      </c>
      <c r="E279" s="0" t="str">
        <f>"feb14"</f>
        <v>feb14</v>
      </c>
      <c r="F279" s="4">
        <v>0</v>
      </c>
    </row>
    <row r="280">
      <c r="A280" s="0" t="inlineStr">
        <is>
          <t xml:space="preserve">2014-02-10</t>
        </is>
      </c>
      <c r="B280" s="16">
        <v>41680</v>
      </c>
      <c r="C280" s="8">
        <v>24.29</v>
      </c>
      <c r="D280" s="4">
        <v>24571791</v>
      </c>
      <c r="E280" s="0" t="str">
        <f>"feb14"</f>
        <v>feb14</v>
      </c>
      <c r="F280" s="4">
        <v>0</v>
      </c>
    </row>
    <row r="281">
      <c r="A281" s="0" t="inlineStr">
        <is>
          <t xml:space="preserve">2014-02-11</t>
        </is>
      </c>
      <c r="B281" s="16">
        <v>41681</v>
      </c>
      <c r="C281" s="8">
        <v>24.47</v>
      </c>
      <c r="D281" s="4">
        <v>17947958</v>
      </c>
      <c r="E281" s="0" t="str">
        <f>"feb14"</f>
        <v>feb14</v>
      </c>
      <c r="F281" s="4">
        <v>0</v>
      </c>
    </row>
    <row r="282">
      <c r="A282" s="0" t="inlineStr">
        <is>
          <t xml:space="preserve">2014-02-12</t>
        </is>
      </c>
      <c r="B282" s="16">
        <v>41682</v>
      </c>
      <c r="C282" s="8">
        <v>24.55</v>
      </c>
      <c r="D282" s="4">
        <v>25925263</v>
      </c>
      <c r="E282" s="0" t="str">
        <f>"feb14"</f>
        <v>feb14</v>
      </c>
      <c r="F282" s="4">
        <v>0</v>
      </c>
    </row>
    <row r="283">
      <c r="A283" s="0" t="inlineStr">
        <is>
          <t xml:space="preserve">2014-02-13</t>
        </is>
      </c>
      <c r="B283" s="16">
        <v>41683</v>
      </c>
      <c r="C283" s="8">
        <v>24.7</v>
      </c>
      <c r="D283" s="4">
        <v>22940043</v>
      </c>
      <c r="E283" s="0" t="str">
        <f>"feb14"</f>
        <v>feb14</v>
      </c>
      <c r="F283" s="4">
        <v>0</v>
      </c>
    </row>
    <row r="284">
      <c r="A284" s="0" t="inlineStr">
        <is>
          <t xml:space="preserve">2014-02-14</t>
        </is>
      </c>
      <c r="B284" s="16">
        <v>41684</v>
      </c>
      <c r="C284" s="8">
        <v>24.76</v>
      </c>
      <c r="D284" s="4">
        <v>20592672</v>
      </c>
      <c r="E284" s="0" t="str">
        <f>"feb14"</f>
        <v>feb14</v>
      </c>
      <c r="F284" s="4">
        <v>0</v>
      </c>
    </row>
    <row r="285">
      <c r="A285" s="0" t="inlineStr">
        <is>
          <t xml:space="preserve">2014-02-18</t>
        </is>
      </c>
      <c r="B285" s="16">
        <v>41688</v>
      </c>
      <c r="C285" s="8">
        <v>24.76</v>
      </c>
      <c r="D285" s="4">
        <v>17749250</v>
      </c>
      <c r="E285" s="0" t="str">
        <f>"feb14"</f>
        <v>feb14</v>
      </c>
      <c r="F285" s="4">
        <v>0</v>
      </c>
    </row>
    <row r="286">
      <c r="A286" s="0" t="inlineStr">
        <is>
          <t xml:space="preserve">2014-02-19</t>
        </is>
      </c>
      <c r="B286" s="16">
        <v>41689</v>
      </c>
      <c r="C286" s="8">
        <v>24.5</v>
      </c>
      <c r="D286" s="4">
        <v>25743616</v>
      </c>
      <c r="E286" s="0" t="str">
        <f>"feb14"</f>
        <v>feb14</v>
      </c>
      <c r="F286" s="4">
        <v>0</v>
      </c>
    </row>
    <row r="287">
      <c r="A287" s="0" t="inlineStr">
        <is>
          <t xml:space="preserve">2014-02-20</t>
        </is>
      </c>
      <c r="B287" s="16">
        <v>41690</v>
      </c>
      <c r="C287" s="8">
        <v>24.74</v>
      </c>
      <c r="D287" s="4">
        <v>20230664</v>
      </c>
      <c r="E287" s="0" t="str">
        <f>"feb14"</f>
        <v>feb14</v>
      </c>
      <c r="F287" s="4">
        <v>0</v>
      </c>
    </row>
    <row r="288">
      <c r="A288" s="0" t="inlineStr">
        <is>
          <t xml:space="preserve">2014-02-21</t>
        </is>
      </c>
      <c r="B288" s="16">
        <v>41691</v>
      </c>
      <c r="C288" s="8">
        <v>24.42</v>
      </c>
      <c r="D288" s="4">
        <v>30617671</v>
      </c>
      <c r="E288" s="0" t="str">
        <f>"feb14"</f>
        <v>feb14</v>
      </c>
      <c r="F288" s="4">
        <v>0</v>
      </c>
    </row>
    <row r="289">
      <c r="A289" s="0" t="inlineStr">
        <is>
          <t xml:space="preserve">2014-02-24</t>
        </is>
      </c>
      <c r="B289" s="16">
        <v>41694</v>
      </c>
      <c r="C289" s="8">
        <v>24.63</v>
      </c>
      <c r="D289" s="4">
        <v>24173569</v>
      </c>
      <c r="E289" s="0" t="str">
        <f>"feb14"</f>
        <v>feb14</v>
      </c>
      <c r="F289" s="4">
        <v>0</v>
      </c>
    </row>
    <row r="290">
      <c r="A290" s="0" t="inlineStr">
        <is>
          <t xml:space="preserve">2014-02-25</t>
        </is>
      </c>
      <c r="B290" s="16">
        <v>41695</v>
      </c>
      <c r="C290" s="8">
        <v>24.62</v>
      </c>
      <c r="D290" s="4">
        <v>21613463</v>
      </c>
      <c r="E290" s="0" t="str">
        <f>"feb14"</f>
        <v>feb14</v>
      </c>
      <c r="F290" s="4">
        <v>0</v>
      </c>
    </row>
    <row r="291">
      <c r="A291" s="0" t="inlineStr">
        <is>
          <t xml:space="preserve">2014-02-26</t>
        </is>
      </c>
      <c r="B291" s="16">
        <v>41696</v>
      </c>
      <c r="C291" s="8">
        <v>24.8</v>
      </c>
      <c r="D291" s="4">
        <v>19820163</v>
      </c>
      <c r="E291" s="0" t="str">
        <f>"feb14"</f>
        <v>feb14</v>
      </c>
      <c r="F291" s="4">
        <v>0</v>
      </c>
    </row>
    <row r="292">
      <c r="A292" s="0" t="inlineStr">
        <is>
          <t xml:space="preserve">2014-02-27</t>
        </is>
      </c>
      <c r="B292" s="16">
        <v>41697</v>
      </c>
      <c r="C292" s="8">
        <v>24.76</v>
      </c>
      <c r="D292" s="4">
        <v>20866873</v>
      </c>
      <c r="E292" s="0" t="str">
        <f>"feb14"</f>
        <v>feb14</v>
      </c>
      <c r="F292" s="4">
        <v>0</v>
      </c>
    </row>
    <row r="293">
      <c r="A293" s="0" t="inlineStr">
        <is>
          <t xml:space="preserve">2014-02-28</t>
        </is>
      </c>
      <c r="B293" s="16">
        <v>41698</v>
      </c>
      <c r="C293" s="8">
        <v>24.76</v>
      </c>
      <c r="D293" s="4">
        <v>23483725</v>
      </c>
      <c r="E293" s="0" t="str">
        <f>"feb14"</f>
        <v>feb14</v>
      </c>
      <c r="F293" s="4">
        <v>1</v>
      </c>
    </row>
    <row r="294">
      <c r="A294" s="0" t="inlineStr">
        <is>
          <t xml:space="preserve">2014-03-03</t>
        </is>
      </c>
      <c r="B294" s="16">
        <v>41701</v>
      </c>
      <c r="C294" s="8">
        <v>24.5</v>
      </c>
      <c r="D294" s="4">
        <v>25754580</v>
      </c>
      <c r="E294" s="0" t="str">
        <f>"mar14"</f>
        <v>mar14</v>
      </c>
      <c r="F294" s="4">
        <v>0</v>
      </c>
    </row>
    <row r="295">
      <c r="A295" s="0" t="inlineStr">
        <is>
          <t xml:space="preserve">2014-03-04</t>
        </is>
      </c>
      <c r="B295" s="16">
        <v>41702</v>
      </c>
      <c r="C295" s="8">
        <v>24.61</v>
      </c>
      <c r="D295" s="4">
        <v>23714667</v>
      </c>
      <c r="E295" s="0" t="str">
        <f>"mar14"</f>
        <v>mar14</v>
      </c>
      <c r="F295" s="4">
        <v>0</v>
      </c>
    </row>
    <row r="296">
      <c r="A296" s="0" t="inlineStr">
        <is>
          <t xml:space="preserve">2014-03-05</t>
        </is>
      </c>
      <c r="B296" s="16">
        <v>41703</v>
      </c>
      <c r="C296" s="8">
        <v>24.5</v>
      </c>
      <c r="D296" s="4">
        <v>21071351</v>
      </c>
      <c r="E296" s="0" t="str">
        <f>"mar14"</f>
        <v>mar14</v>
      </c>
      <c r="F296" s="4">
        <v>0</v>
      </c>
    </row>
    <row r="297">
      <c r="A297" s="0" t="inlineStr">
        <is>
          <t xml:space="preserve">2014-03-06</t>
        </is>
      </c>
      <c r="B297" s="16">
        <v>41704</v>
      </c>
      <c r="C297" s="8">
        <v>24.63</v>
      </c>
      <c r="D297" s="4">
        <v>22416271</v>
      </c>
      <c r="E297" s="0" t="str">
        <f>"mar14"</f>
        <v>mar14</v>
      </c>
      <c r="F297" s="4">
        <v>0</v>
      </c>
    </row>
    <row r="298">
      <c r="A298" s="0" t="inlineStr">
        <is>
          <t xml:space="preserve">2014-03-07</t>
        </is>
      </c>
      <c r="B298" s="16">
        <v>41705</v>
      </c>
      <c r="C298" s="8">
        <v>24.64</v>
      </c>
      <c r="D298" s="4">
        <v>25380925</v>
      </c>
      <c r="E298" s="0" t="str">
        <f>"mar14"</f>
        <v>mar14</v>
      </c>
      <c r="F298" s="4">
        <v>0</v>
      </c>
    </row>
    <row r="299">
      <c r="A299" s="0" t="inlineStr">
        <is>
          <t xml:space="preserve">2014-03-10</t>
        </is>
      </c>
      <c r="B299" s="16">
        <v>41708</v>
      </c>
      <c r="C299" s="8">
        <v>24.84</v>
      </c>
      <c r="D299" s="4">
        <v>24945279</v>
      </c>
      <c r="E299" s="0" t="str">
        <f>"mar14"</f>
        <v>mar14</v>
      </c>
      <c r="F299" s="4">
        <v>0</v>
      </c>
    </row>
    <row r="300">
      <c r="A300" s="0" t="inlineStr">
        <is>
          <t xml:space="preserve">2014-03-11</t>
        </is>
      </c>
      <c r="B300" s="16">
        <v>41709</v>
      </c>
      <c r="C300" s="8">
        <v>24.73</v>
      </c>
      <c r="D300" s="4">
        <v>26695627</v>
      </c>
      <c r="E300" s="0" t="str">
        <f>"mar14"</f>
        <v>mar14</v>
      </c>
      <c r="F300" s="4">
        <v>0</v>
      </c>
    </row>
    <row r="301">
      <c r="A301" s="0" t="inlineStr">
        <is>
          <t xml:space="preserve">2014-03-12</t>
        </is>
      </c>
      <c r="B301" s="16">
        <v>41710</v>
      </c>
      <c r="C301" s="8">
        <v>24.76</v>
      </c>
      <c r="D301" s="4">
        <v>21259016</v>
      </c>
      <c r="E301" s="0" t="str">
        <f>"mar14"</f>
        <v>mar14</v>
      </c>
      <c r="F301" s="4">
        <v>0</v>
      </c>
    </row>
    <row r="302">
      <c r="A302" s="0" t="inlineStr">
        <is>
          <t xml:space="preserve">2014-03-13</t>
        </is>
      </c>
      <c r="B302" s="16">
        <v>41711</v>
      </c>
      <c r="C302" s="8">
        <v>24.57</v>
      </c>
      <c r="D302" s="4">
        <v>26243253</v>
      </c>
      <c r="E302" s="0" t="str">
        <f>"mar14"</f>
        <v>mar14</v>
      </c>
      <c r="F302" s="4">
        <v>0</v>
      </c>
    </row>
    <row r="303">
      <c r="A303" s="0" t="inlineStr">
        <is>
          <t xml:space="preserve">2014-03-14</t>
        </is>
      </c>
      <c r="B303" s="16">
        <v>41712</v>
      </c>
      <c r="C303" s="8">
        <v>24.5</v>
      </c>
      <c r="D303" s="4">
        <v>21807232</v>
      </c>
      <c r="E303" s="0" t="str">
        <f>"mar14"</f>
        <v>mar14</v>
      </c>
      <c r="F303" s="4">
        <v>0</v>
      </c>
    </row>
    <row r="304">
      <c r="A304" s="0" t="inlineStr">
        <is>
          <t xml:space="preserve">2014-03-17</t>
        </is>
      </c>
      <c r="B304" s="16">
        <v>41715</v>
      </c>
      <c r="C304" s="8">
        <v>24.7</v>
      </c>
      <c r="D304" s="4">
        <v>18525794</v>
      </c>
      <c r="E304" s="0" t="str">
        <f>"mar14"</f>
        <v>mar14</v>
      </c>
      <c r="F304" s="4">
        <v>0</v>
      </c>
    </row>
    <row r="305">
      <c r="A305" s="0" t="inlineStr">
        <is>
          <t xml:space="preserve">2014-03-18</t>
        </is>
      </c>
      <c r="B305" s="16">
        <v>41716</v>
      </c>
      <c r="C305" s="8">
        <v>24.82</v>
      </c>
      <c r="D305" s="4">
        <v>26344019</v>
      </c>
      <c r="E305" s="0" t="str">
        <f>"mar14"</f>
        <v>mar14</v>
      </c>
      <c r="F305" s="4">
        <v>0</v>
      </c>
    </row>
    <row r="306">
      <c r="A306" s="0" t="inlineStr">
        <is>
          <t xml:space="preserve">2014-03-19</t>
        </is>
      </c>
      <c r="B306" s="16">
        <v>41717</v>
      </c>
      <c r="C306" s="8">
        <v>25.02</v>
      </c>
      <c r="D306" s="4">
        <v>34229423</v>
      </c>
      <c r="E306" s="0" t="str">
        <f>"mar14"</f>
        <v>mar14</v>
      </c>
      <c r="F306" s="4">
        <v>0</v>
      </c>
    </row>
    <row r="307">
      <c r="A307" s="0" t="inlineStr">
        <is>
          <t xml:space="preserve">2014-03-20</t>
        </is>
      </c>
      <c r="B307" s="16">
        <v>41718</v>
      </c>
      <c r="C307" s="8">
        <v>25.43</v>
      </c>
      <c r="D307" s="4">
        <v>37009068</v>
      </c>
      <c r="E307" s="0" t="str">
        <f>"mar14"</f>
        <v>mar14</v>
      </c>
      <c r="F307" s="4">
        <v>0</v>
      </c>
    </row>
    <row r="308">
      <c r="A308" s="0" t="inlineStr">
        <is>
          <t xml:space="preserve">2014-03-21</t>
        </is>
      </c>
      <c r="B308" s="16">
        <v>41719</v>
      </c>
      <c r="C308" s="8">
        <v>25.17</v>
      </c>
      <c r="D308" s="4">
        <v>56864569</v>
      </c>
      <c r="E308" s="0" t="str">
        <f>"mar14"</f>
        <v>mar14</v>
      </c>
      <c r="F308" s="4">
        <v>0</v>
      </c>
    </row>
    <row r="309">
      <c r="A309" s="0" t="inlineStr">
        <is>
          <t xml:space="preserve">2014-03-24</t>
        </is>
      </c>
      <c r="B309" s="16">
        <v>41722</v>
      </c>
      <c r="C309" s="8">
        <v>25.12</v>
      </c>
      <c r="D309" s="4">
        <v>36951569</v>
      </c>
      <c r="E309" s="0" t="str">
        <f>"mar14"</f>
        <v>mar14</v>
      </c>
      <c r="F309" s="4">
        <v>0</v>
      </c>
    </row>
    <row r="310">
      <c r="A310" s="0" t="inlineStr">
        <is>
          <t xml:space="preserve">2014-03-25</t>
        </is>
      </c>
      <c r="B310" s="16">
        <v>41723</v>
      </c>
      <c r="C310" s="8">
        <v>25.46</v>
      </c>
      <c r="D310" s="4">
        <v>32317416</v>
      </c>
      <c r="E310" s="0" t="str">
        <f>"mar14"</f>
        <v>mar14</v>
      </c>
      <c r="F310" s="4">
        <v>0</v>
      </c>
    </row>
    <row r="311">
      <c r="A311" s="0" t="inlineStr">
        <is>
          <t xml:space="preserve">2014-03-26</t>
        </is>
      </c>
      <c r="B311" s="16">
        <v>41724</v>
      </c>
      <c r="C311" s="8">
        <v>25.38</v>
      </c>
      <c r="D311" s="4">
        <v>26442817</v>
      </c>
      <c r="E311" s="0" t="str">
        <f>"mar14"</f>
        <v>mar14</v>
      </c>
      <c r="F311" s="4">
        <v>0</v>
      </c>
    </row>
    <row r="312">
      <c r="A312" s="0" t="inlineStr">
        <is>
          <t xml:space="preserve">2014-03-27</t>
        </is>
      </c>
      <c r="B312" s="16">
        <v>41725</v>
      </c>
      <c r="C312" s="8">
        <v>25.31</v>
      </c>
      <c r="D312" s="4">
        <v>27209145</v>
      </c>
      <c r="E312" s="0" t="str">
        <f>"mar14"</f>
        <v>mar14</v>
      </c>
      <c r="F312" s="4">
        <v>0</v>
      </c>
    </row>
    <row r="313">
      <c r="A313" s="0" t="inlineStr">
        <is>
          <t xml:space="preserve">2014-03-28</t>
        </is>
      </c>
      <c r="B313" s="16">
        <v>41726</v>
      </c>
      <c r="C313" s="8">
        <v>25.62</v>
      </c>
      <c r="D313" s="4">
        <v>22884455</v>
      </c>
      <c r="E313" s="0" t="str">
        <f>"mar14"</f>
        <v>mar14</v>
      </c>
      <c r="F313" s="4">
        <v>0</v>
      </c>
    </row>
    <row r="314">
      <c r="A314" s="0" t="inlineStr">
        <is>
          <t xml:space="preserve">2014-03-31</t>
        </is>
      </c>
      <c r="B314" s="16">
        <v>41729</v>
      </c>
      <c r="C314" s="8">
        <v>25.81</v>
      </c>
      <c r="D314" s="4">
        <v>29336281</v>
      </c>
      <c r="E314" s="0" t="str">
        <f>"mar14"</f>
        <v>mar14</v>
      </c>
      <c r="F314" s="4">
        <v>1</v>
      </c>
    </row>
    <row r="315">
      <c r="A315" s="0" t="inlineStr">
        <is>
          <t xml:space="preserve">2014-04-01</t>
        </is>
      </c>
      <c r="B315" s="16">
        <v>41730</v>
      </c>
      <c r="C315" s="8">
        <v>25.99</v>
      </c>
      <c r="D315" s="4">
        <v>23779846</v>
      </c>
      <c r="E315" s="0" t="str">
        <f>"apr14"</f>
        <v>apr14</v>
      </c>
      <c r="F315" s="4">
        <v>0</v>
      </c>
    </row>
    <row r="316">
      <c r="A316" s="0" t="inlineStr">
        <is>
          <t xml:space="preserve">2014-04-02</t>
        </is>
      </c>
      <c r="B316" s="16">
        <v>41731</v>
      </c>
      <c r="C316" s="8">
        <v>25.89</v>
      </c>
      <c r="D316" s="4">
        <v>22464708</v>
      </c>
      <c r="E316" s="0" t="str">
        <f>"apr14"</f>
        <v>apr14</v>
      </c>
      <c r="F316" s="4">
        <v>0</v>
      </c>
    </row>
    <row r="317">
      <c r="A317" s="0" t="inlineStr">
        <is>
          <t xml:space="preserve">2014-04-03</t>
        </is>
      </c>
      <c r="B317" s="16">
        <v>41732</v>
      </c>
      <c r="C317" s="8">
        <v>26.41</v>
      </c>
      <c r="D317" s="4">
        <v>38581278</v>
      </c>
      <c r="E317" s="0" t="str">
        <f>"apr14"</f>
        <v>apr14</v>
      </c>
      <c r="F317" s="4">
        <v>0</v>
      </c>
    </row>
    <row r="318">
      <c r="A318" s="0" t="inlineStr">
        <is>
          <t xml:space="preserve">2014-04-04</t>
        </is>
      </c>
      <c r="B318" s="16">
        <v>41733</v>
      </c>
      <c r="C318" s="8">
        <v>26.16</v>
      </c>
      <c r="D318" s="4">
        <v>47918021</v>
      </c>
      <c r="E318" s="0" t="str">
        <f>"apr14"</f>
        <v>apr14</v>
      </c>
      <c r="F318" s="4">
        <v>0</v>
      </c>
    </row>
    <row r="319">
      <c r="A319" s="0" t="inlineStr">
        <is>
          <t xml:space="preserve">2014-04-07</t>
        </is>
      </c>
      <c r="B319" s="16">
        <v>41736</v>
      </c>
      <c r="C319" s="8">
        <v>26.49</v>
      </c>
      <c r="D319" s="4">
        <v>49813483</v>
      </c>
      <c r="E319" s="0" t="str">
        <f>"apr14"</f>
        <v>apr14</v>
      </c>
      <c r="F319" s="4">
        <v>0</v>
      </c>
    </row>
    <row r="320">
      <c r="A320" s="0" t="inlineStr">
        <is>
          <t xml:space="preserve">2014-04-08</t>
        </is>
      </c>
      <c r="B320" s="16">
        <v>41737</v>
      </c>
      <c r="C320" s="8">
        <v>26.91</v>
      </c>
      <c r="D320" s="4">
        <v>56699485</v>
      </c>
      <c r="E320" s="0" t="str">
        <f>"apr14"</f>
        <v>apr14</v>
      </c>
      <c r="F320" s="4">
        <v>0</v>
      </c>
    </row>
    <row r="321">
      <c r="A321" s="0" t="inlineStr">
        <is>
          <t xml:space="preserve">2014-04-09</t>
        </is>
      </c>
      <c r="B321" s="16">
        <v>41738</v>
      </c>
      <c r="C321" s="8">
        <v>26.98</v>
      </c>
      <c r="D321" s="4">
        <v>34481773</v>
      </c>
      <c r="E321" s="0" t="str">
        <f>"apr14"</f>
        <v>apr14</v>
      </c>
      <c r="F321" s="4">
        <v>0</v>
      </c>
    </row>
    <row r="322">
      <c r="A322" s="0" t="inlineStr">
        <is>
          <t xml:space="preserve">2014-04-10</t>
        </is>
      </c>
      <c r="B322" s="16">
        <v>41739</v>
      </c>
      <c r="C322" s="8">
        <v>26.43</v>
      </c>
      <c r="D322" s="4">
        <v>40478238</v>
      </c>
      <c r="E322" s="0" t="str">
        <f>"apr14"</f>
        <v>apr14</v>
      </c>
      <c r="F322" s="4">
        <v>0</v>
      </c>
    </row>
    <row r="323">
      <c r="A323" s="0" t="inlineStr">
        <is>
          <t xml:space="preserve">2014-04-11</t>
        </is>
      </c>
      <c r="B323" s="16">
        <v>41740</v>
      </c>
      <c r="C323" s="8">
        <v>26.18</v>
      </c>
      <c r="D323" s="4">
        <v>36126904</v>
      </c>
      <c r="E323" s="0" t="str">
        <f>"apr14"</f>
        <v>apr14</v>
      </c>
      <c r="F323" s="4">
        <v>0</v>
      </c>
    </row>
    <row r="324">
      <c r="A324" s="0" t="inlineStr">
        <is>
          <t xml:space="preserve">2014-04-14</t>
        </is>
      </c>
      <c r="B324" s="16">
        <v>41743</v>
      </c>
      <c r="C324" s="8">
        <v>26.56</v>
      </c>
      <c r="D324" s="4">
        <v>26958006</v>
      </c>
      <c r="E324" s="0" t="str">
        <f>"apr14"</f>
        <v>apr14</v>
      </c>
      <c r="F324" s="4">
        <v>0</v>
      </c>
    </row>
    <row r="325">
      <c r="A325" s="0" t="inlineStr">
        <is>
          <t xml:space="preserve">2014-04-15</t>
        </is>
      </c>
      <c r="B325" s="16">
        <v>41744</v>
      </c>
      <c r="C325" s="8">
        <v>26.77</v>
      </c>
      <c r="D325" s="4">
        <v>45074434</v>
      </c>
      <c r="E325" s="0" t="str">
        <f>"apr14"</f>
        <v>apr14</v>
      </c>
      <c r="F325" s="4">
        <v>0</v>
      </c>
    </row>
    <row r="326">
      <c r="A326" s="0" t="inlineStr">
        <is>
          <t xml:space="preserve">2014-04-16</t>
        </is>
      </c>
      <c r="B326" s="16">
        <v>41745</v>
      </c>
      <c r="C326" s="8">
        <v>26.93</v>
      </c>
      <c r="D326" s="4">
        <v>59037351</v>
      </c>
      <c r="E326" s="0" t="str">
        <f>"apr14"</f>
        <v>apr14</v>
      </c>
      <c r="F326" s="4">
        <v>0</v>
      </c>
    </row>
    <row r="327">
      <c r="A327" s="0" t="inlineStr">
        <is>
          <t xml:space="preserve">2014-04-17</t>
        </is>
      </c>
      <c r="B327" s="16">
        <v>41746</v>
      </c>
      <c r="C327" s="8">
        <v>27.04</v>
      </c>
      <c r="D327" s="4">
        <v>38112609</v>
      </c>
      <c r="E327" s="0" t="str">
        <f>"apr14"</f>
        <v>apr14</v>
      </c>
      <c r="F327" s="4">
        <v>0</v>
      </c>
    </row>
    <row r="328">
      <c r="A328" s="0" t="inlineStr">
        <is>
          <t xml:space="preserve">2014-04-21</t>
        </is>
      </c>
      <c r="B328" s="16">
        <v>41750</v>
      </c>
      <c r="C328" s="8">
        <v>26.95</v>
      </c>
      <c r="D328" s="4">
        <v>20399688</v>
      </c>
      <c r="E328" s="0" t="str">
        <f>"apr14"</f>
        <v>apr14</v>
      </c>
      <c r="F328" s="4">
        <v>0</v>
      </c>
    </row>
    <row r="329">
      <c r="A329" s="0" t="inlineStr">
        <is>
          <t xml:space="preserve">2014-04-22</t>
        </is>
      </c>
      <c r="B329" s="16">
        <v>41751</v>
      </c>
      <c r="C329" s="8">
        <v>26.84</v>
      </c>
      <c r="D329" s="4">
        <v>29602313</v>
      </c>
      <c r="E329" s="0" t="str">
        <f>"apr14"</f>
        <v>apr14</v>
      </c>
      <c r="F329" s="4">
        <v>0</v>
      </c>
    </row>
    <row r="330">
      <c r="A330" s="0" t="inlineStr">
        <is>
          <t xml:space="preserve">2014-04-23</t>
        </is>
      </c>
      <c r="B330" s="16">
        <v>41752</v>
      </c>
      <c r="C330" s="8">
        <v>26.75</v>
      </c>
      <c r="D330" s="4">
        <v>25581417</v>
      </c>
      <c r="E330" s="0" t="str">
        <f>"apr14"</f>
        <v>apr14</v>
      </c>
      <c r="F330" s="4">
        <v>0</v>
      </c>
    </row>
    <row r="331">
      <c r="A331" s="0" t="inlineStr">
        <is>
          <t xml:space="preserve">2014-04-24</t>
        </is>
      </c>
      <c r="B331" s="16">
        <v>41753</v>
      </c>
      <c r="C331" s="8">
        <v>26.75</v>
      </c>
      <c r="D331" s="4">
        <v>25432837</v>
      </c>
      <c r="E331" s="0" t="str">
        <f>"apr14"</f>
        <v>apr14</v>
      </c>
      <c r="F331" s="4">
        <v>0</v>
      </c>
    </row>
    <row r="332">
      <c r="A332" s="0" t="inlineStr">
        <is>
          <t xml:space="preserve">2014-04-25</t>
        </is>
      </c>
      <c r="B332" s="16">
        <v>41754</v>
      </c>
      <c r="C332" s="8">
        <v>26.26</v>
      </c>
      <c r="D332" s="4">
        <v>33617211</v>
      </c>
      <c r="E332" s="0" t="str">
        <f>"apr14"</f>
        <v>apr14</v>
      </c>
      <c r="F332" s="4">
        <v>0</v>
      </c>
    </row>
    <row r="333">
      <c r="A333" s="0" t="inlineStr">
        <is>
          <t xml:space="preserve">2014-04-28</t>
        </is>
      </c>
      <c r="B333" s="16">
        <v>41757</v>
      </c>
      <c r="C333" s="8">
        <v>26.33</v>
      </c>
      <c r="D333" s="4">
        <v>33472820</v>
      </c>
      <c r="E333" s="0" t="str">
        <f>"apr14"</f>
        <v>apr14</v>
      </c>
      <c r="F333" s="4">
        <v>0</v>
      </c>
    </row>
    <row r="334">
      <c r="A334" s="0" t="inlineStr">
        <is>
          <t xml:space="preserve">2014-04-29</t>
        </is>
      </c>
      <c r="B334" s="16">
        <v>41758</v>
      </c>
      <c r="C334" s="8">
        <v>26.48</v>
      </c>
      <c r="D334" s="4">
        <v>22146001</v>
      </c>
      <c r="E334" s="0" t="str">
        <f>"apr14"</f>
        <v>apr14</v>
      </c>
      <c r="F334" s="4">
        <v>0</v>
      </c>
    </row>
    <row r="335">
      <c r="A335" s="0" t="inlineStr">
        <is>
          <t xml:space="preserve">2014-04-30</t>
        </is>
      </c>
      <c r="B335" s="16">
        <v>41759</v>
      </c>
      <c r="C335" s="8">
        <v>26.69</v>
      </c>
      <c r="D335" s="4">
        <v>25863926</v>
      </c>
      <c r="E335" s="0" t="str">
        <f>"apr14"</f>
        <v>apr14</v>
      </c>
      <c r="F335" s="4">
        <v>1</v>
      </c>
    </row>
    <row r="336">
      <c r="A336" s="0" t="inlineStr">
        <is>
          <t xml:space="preserve">2014-05-01</t>
        </is>
      </c>
      <c r="B336" s="16">
        <v>41760</v>
      </c>
      <c r="C336" s="8">
        <v>26.45</v>
      </c>
      <c r="D336" s="4">
        <v>19755249</v>
      </c>
      <c r="E336" s="0" t="str">
        <f>"may14"</f>
        <v>may14</v>
      </c>
      <c r="F336" s="4">
        <v>0</v>
      </c>
    </row>
    <row r="337">
      <c r="A337" s="0" t="inlineStr">
        <is>
          <t xml:space="preserve">2014-05-02</t>
        </is>
      </c>
      <c r="B337" s="16">
        <v>41761</v>
      </c>
      <c r="C337" s="8">
        <v>26.41</v>
      </c>
      <c r="D337" s="4">
        <v>24236459</v>
      </c>
      <c r="E337" s="0" t="str">
        <f>"may14"</f>
        <v>may14</v>
      </c>
      <c r="F337" s="4">
        <v>0</v>
      </c>
    </row>
    <row r="338">
      <c r="A338" s="0" t="inlineStr">
        <is>
          <t xml:space="preserve">2014-05-05</t>
        </is>
      </c>
      <c r="B338" s="16">
        <v>41764</v>
      </c>
      <c r="C338" s="8">
        <v>26.17</v>
      </c>
      <c r="D338" s="4">
        <v>20738950</v>
      </c>
      <c r="E338" s="0" t="str">
        <f>"may14"</f>
        <v>may14</v>
      </c>
      <c r="F338" s="4">
        <v>0</v>
      </c>
    </row>
    <row r="339">
      <c r="A339" s="0" t="inlineStr">
        <is>
          <t xml:space="preserve">2014-05-06</t>
        </is>
      </c>
      <c r="B339" s="16">
        <v>41765</v>
      </c>
      <c r="C339" s="8">
        <v>26.2</v>
      </c>
      <c r="D339" s="4">
        <v>21818282</v>
      </c>
      <c r="E339" s="0" t="str">
        <f>"may14"</f>
        <v>may14</v>
      </c>
      <c r="F339" s="4">
        <v>0</v>
      </c>
    </row>
    <row r="340">
      <c r="A340" s="0" t="inlineStr">
        <is>
          <t xml:space="preserve">2014-05-07</t>
        </is>
      </c>
      <c r="B340" s="16">
        <v>41766</v>
      </c>
      <c r="C340" s="8">
        <v>26.37</v>
      </c>
      <c r="D340" s="4">
        <v>24693262</v>
      </c>
      <c r="E340" s="0" t="str">
        <f>"may14"</f>
        <v>may14</v>
      </c>
      <c r="F340" s="4">
        <v>0</v>
      </c>
    </row>
    <row r="341">
      <c r="A341" s="0" t="inlineStr">
        <is>
          <t xml:space="preserve">2014-05-08</t>
        </is>
      </c>
      <c r="B341" s="16">
        <v>41767</v>
      </c>
      <c r="C341" s="8">
        <v>26.34</v>
      </c>
      <c r="D341" s="4">
        <v>24168530</v>
      </c>
      <c r="E341" s="0" t="str">
        <f>"may14"</f>
        <v>may14</v>
      </c>
      <c r="F341" s="4">
        <v>0</v>
      </c>
    </row>
    <row r="342">
      <c r="A342" s="0" t="inlineStr">
        <is>
          <t xml:space="preserve">2014-05-09</t>
        </is>
      </c>
      <c r="B342" s="16">
        <v>41768</v>
      </c>
      <c r="C342" s="8">
        <v>26.3</v>
      </c>
      <c r="D342" s="4">
        <v>20324413</v>
      </c>
      <c r="E342" s="0" t="str">
        <f>"may14"</f>
        <v>may14</v>
      </c>
      <c r="F342" s="4">
        <v>0</v>
      </c>
    </row>
    <row r="343">
      <c r="A343" s="0" t="inlineStr">
        <is>
          <t xml:space="preserve">2014-05-12</t>
        </is>
      </c>
      <c r="B343" s="16">
        <v>41771</v>
      </c>
      <c r="C343" s="8">
        <v>26.37</v>
      </c>
      <c r="D343" s="4">
        <v>20607769</v>
      </c>
      <c r="E343" s="0" t="str">
        <f>"may14"</f>
        <v>may14</v>
      </c>
      <c r="F343" s="4">
        <v>0</v>
      </c>
    </row>
    <row r="344">
      <c r="A344" s="0" t="inlineStr">
        <is>
          <t xml:space="preserve">2014-05-13</t>
        </is>
      </c>
      <c r="B344" s="16">
        <v>41772</v>
      </c>
      <c r="C344" s="8">
        <v>26.45</v>
      </c>
      <c r="D344" s="4">
        <v>20524972</v>
      </c>
      <c r="E344" s="0" t="str">
        <f>"may14"</f>
        <v>may14</v>
      </c>
      <c r="F344" s="4">
        <v>0</v>
      </c>
    </row>
    <row r="345">
      <c r="A345" s="0" t="inlineStr">
        <is>
          <t xml:space="preserve">2014-05-14</t>
        </is>
      </c>
      <c r="B345" s="16">
        <v>41773</v>
      </c>
      <c r="C345" s="8">
        <v>26.33</v>
      </c>
      <c r="D345" s="4">
        <v>17811913</v>
      </c>
      <c r="E345" s="0" t="str">
        <f>"may14"</f>
        <v>may14</v>
      </c>
      <c r="F345" s="4">
        <v>0</v>
      </c>
    </row>
    <row r="346">
      <c r="A346" s="0" t="inlineStr">
        <is>
          <t xml:space="preserve">2014-05-15</t>
        </is>
      </c>
      <c r="B346" s="16">
        <v>41774</v>
      </c>
      <c r="C346" s="8">
        <v>26.01</v>
      </c>
      <c r="D346" s="4">
        <v>31752745</v>
      </c>
      <c r="E346" s="0" t="str">
        <f>"may14"</f>
        <v>may14</v>
      </c>
      <c r="F346" s="4">
        <v>0</v>
      </c>
    </row>
    <row r="347">
      <c r="A347" s="0" t="inlineStr">
        <is>
          <t xml:space="preserve">2014-05-16</t>
        </is>
      </c>
      <c r="B347" s="16">
        <v>41775</v>
      </c>
      <c r="C347" s="8">
        <v>25.82</v>
      </c>
      <c r="D347" s="4">
        <v>30017576</v>
      </c>
      <c r="E347" s="0" t="str">
        <f>"may14"</f>
        <v>may14</v>
      </c>
      <c r="F347" s="4">
        <v>0</v>
      </c>
    </row>
    <row r="348">
      <c r="A348" s="0" t="inlineStr">
        <is>
          <t xml:space="preserve">2014-05-19</t>
        </is>
      </c>
      <c r="B348" s="16">
        <v>41778</v>
      </c>
      <c r="C348" s="8">
        <v>26.04</v>
      </c>
      <c r="D348" s="4">
        <v>22680849</v>
      </c>
      <c r="E348" s="0" t="str">
        <f>"may14"</f>
        <v>may14</v>
      </c>
      <c r="F348" s="4">
        <v>0</v>
      </c>
    </row>
    <row r="349">
      <c r="A349" s="0" t="inlineStr">
        <is>
          <t xml:space="preserve">2014-05-20</t>
        </is>
      </c>
      <c r="B349" s="16">
        <v>41779</v>
      </c>
      <c r="C349" s="8">
        <v>26.04</v>
      </c>
      <c r="D349" s="4">
        <v>22293213</v>
      </c>
      <c r="E349" s="0" t="str">
        <f>"may14"</f>
        <v>may14</v>
      </c>
      <c r="F349" s="4">
        <v>0</v>
      </c>
    </row>
    <row r="350">
      <c r="A350" s="0" t="inlineStr">
        <is>
          <t xml:space="preserve">2014-05-21</t>
        </is>
      </c>
      <c r="B350" s="16">
        <v>41780</v>
      </c>
      <c r="C350" s="8">
        <v>26.2</v>
      </c>
      <c r="D350" s="4">
        <v>18721592</v>
      </c>
      <c r="E350" s="0" t="str">
        <f>"may14"</f>
        <v>may14</v>
      </c>
      <c r="F350" s="4">
        <v>0</v>
      </c>
    </row>
    <row r="351">
      <c r="A351" s="0" t="inlineStr">
        <is>
          <t xml:space="preserve">2014-05-22</t>
        </is>
      </c>
      <c r="B351" s="16">
        <v>41781</v>
      </c>
      <c r="C351" s="8">
        <v>26.15</v>
      </c>
      <c r="D351" s="4">
        <v>15926522</v>
      </c>
      <c r="E351" s="0" t="str">
        <f>"may14"</f>
        <v>may14</v>
      </c>
      <c r="F351" s="4">
        <v>0</v>
      </c>
    </row>
    <row r="352">
      <c r="A352" s="0" t="inlineStr">
        <is>
          <t xml:space="preserve">2014-05-23</t>
        </is>
      </c>
      <c r="B352" s="16">
        <v>41782</v>
      </c>
      <c r="C352" s="8">
        <v>26.29</v>
      </c>
      <c r="D352" s="4">
        <v>17178021</v>
      </c>
      <c r="E352" s="0" t="str">
        <f>"may14"</f>
        <v>may14</v>
      </c>
      <c r="F352" s="4">
        <v>0</v>
      </c>
    </row>
    <row r="353">
      <c r="A353" s="0" t="inlineStr">
        <is>
          <t xml:space="preserve">2014-05-27</t>
        </is>
      </c>
      <c r="B353" s="16">
        <v>41786</v>
      </c>
      <c r="C353" s="8">
        <v>26.71</v>
      </c>
      <c r="D353" s="4">
        <v>27271940</v>
      </c>
      <c r="E353" s="0" t="str">
        <f>"may14"</f>
        <v>may14</v>
      </c>
      <c r="F353" s="4">
        <v>0</v>
      </c>
    </row>
    <row r="354">
      <c r="A354" s="0" t="inlineStr">
        <is>
          <t xml:space="preserve">2014-05-28</t>
        </is>
      </c>
      <c r="B354" s="16">
        <v>41787</v>
      </c>
      <c r="C354" s="8">
        <v>26.88</v>
      </c>
      <c r="D354" s="4">
        <v>27150171</v>
      </c>
      <c r="E354" s="0" t="str">
        <f>"may14"</f>
        <v>may14</v>
      </c>
      <c r="F354" s="4">
        <v>0</v>
      </c>
    </row>
    <row r="355">
      <c r="A355" s="0" t="inlineStr">
        <is>
          <t xml:space="preserve">2014-05-29</t>
        </is>
      </c>
      <c r="B355" s="16">
        <v>41788</v>
      </c>
      <c r="C355" s="8">
        <v>26.96</v>
      </c>
      <c r="D355" s="4">
        <v>20640029</v>
      </c>
      <c r="E355" s="0" t="str">
        <f>"may14"</f>
        <v>may14</v>
      </c>
      <c r="F355" s="4">
        <v>0</v>
      </c>
    </row>
    <row r="356">
      <c r="A356" s="0" t="inlineStr">
        <is>
          <t xml:space="preserve">2014-05-30</t>
        </is>
      </c>
      <c r="B356" s="16">
        <v>41789</v>
      </c>
      <c r="C356" s="8">
        <v>27.32</v>
      </c>
      <c r="D356" s="4">
        <v>43641005</v>
      </c>
      <c r="E356" s="0" t="str">
        <f>"may14"</f>
        <v>may14</v>
      </c>
      <c r="F356" s="4">
        <v>1</v>
      </c>
    </row>
    <row r="357">
      <c r="A357" s="0" t="inlineStr">
        <is>
          <t xml:space="preserve">2014-06-02</t>
        </is>
      </c>
      <c r="B357" s="16">
        <v>41792</v>
      </c>
      <c r="C357" s="8">
        <v>27.26</v>
      </c>
      <c r="D357" s="4">
        <v>20265670</v>
      </c>
      <c r="E357" s="0" t="str">
        <f>"jun14"</f>
        <v>jun14</v>
      </c>
      <c r="F357" s="4">
        <v>0</v>
      </c>
    </row>
    <row r="358">
      <c r="A358" s="0" t="inlineStr">
        <is>
          <t xml:space="preserve">2014-06-03</t>
        </is>
      </c>
      <c r="B358" s="16">
        <v>41793</v>
      </c>
      <c r="C358" s="8">
        <v>27.66</v>
      </c>
      <c r="D358" s="4">
        <v>33257030</v>
      </c>
      <c r="E358" s="0" t="str">
        <f>"jun14"</f>
        <v>jun14</v>
      </c>
      <c r="F358" s="4">
        <v>0</v>
      </c>
    </row>
    <row r="359">
      <c r="A359" s="0" t="inlineStr">
        <is>
          <t xml:space="preserve">2014-06-04</t>
        </is>
      </c>
      <c r="B359" s="16">
        <v>41794</v>
      </c>
      <c r="C359" s="8">
        <v>27.6</v>
      </c>
      <c r="D359" s="4">
        <v>21612727</v>
      </c>
      <c r="E359" s="0" t="str">
        <f>"jun14"</f>
        <v>jun14</v>
      </c>
      <c r="F359" s="4">
        <v>0</v>
      </c>
    </row>
    <row r="360">
      <c r="A360" s="0" t="inlineStr">
        <is>
          <t xml:space="preserve">2014-06-05</t>
        </is>
      </c>
      <c r="B360" s="16">
        <v>41795</v>
      </c>
      <c r="C360" s="8">
        <v>27.66</v>
      </c>
      <c r="D360" s="4">
        <v>26546297</v>
      </c>
      <c r="E360" s="0" t="str">
        <f>"jun14"</f>
        <v>jun14</v>
      </c>
      <c r="F360" s="4">
        <v>0</v>
      </c>
    </row>
    <row r="361">
      <c r="A361" s="0" t="inlineStr">
        <is>
          <t xml:space="preserve">2014-06-06</t>
        </is>
      </c>
      <c r="B361" s="16">
        <v>41796</v>
      </c>
      <c r="C361" s="8">
        <v>28.17</v>
      </c>
      <c r="D361" s="4">
        <v>34795599</v>
      </c>
      <c r="E361" s="0" t="str">
        <f>"jun14"</f>
        <v>jun14</v>
      </c>
      <c r="F361" s="4">
        <v>0</v>
      </c>
    </row>
    <row r="362">
      <c r="A362" s="0" t="inlineStr">
        <is>
          <t xml:space="preserve">2014-06-09</t>
        </is>
      </c>
      <c r="B362" s="16">
        <v>41799</v>
      </c>
      <c r="C362" s="8">
        <v>27.91</v>
      </c>
      <c r="D362" s="4">
        <v>39934314</v>
      </c>
      <c r="E362" s="0" t="str">
        <f>"jun14"</f>
        <v>jun14</v>
      </c>
      <c r="F362" s="4">
        <v>0</v>
      </c>
    </row>
    <row r="363">
      <c r="A363" s="0" t="inlineStr">
        <is>
          <t xml:space="preserve">2014-06-10</t>
        </is>
      </c>
      <c r="B363" s="16">
        <v>41800</v>
      </c>
      <c r="C363" s="8">
        <v>28.24</v>
      </c>
      <c r="D363" s="4">
        <v>34260634</v>
      </c>
      <c r="E363" s="0" t="str">
        <f>"jun14"</f>
        <v>jun14</v>
      </c>
      <c r="F363" s="4">
        <v>0</v>
      </c>
    </row>
    <row r="364">
      <c r="A364" s="0" t="inlineStr">
        <is>
          <t xml:space="preserve">2014-06-11</t>
        </is>
      </c>
      <c r="B364" s="16">
        <v>41801</v>
      </c>
      <c r="C364" s="8">
        <v>27.93</v>
      </c>
      <c r="D364" s="4">
        <v>27749284</v>
      </c>
      <c r="E364" s="0" t="str">
        <f>"jun14"</f>
        <v>jun14</v>
      </c>
      <c r="F364" s="4">
        <v>0</v>
      </c>
    </row>
    <row r="365">
      <c r="A365" s="0" t="inlineStr">
        <is>
          <t xml:space="preserve">2014-06-12</t>
        </is>
      </c>
      <c r="B365" s="16">
        <v>41802</v>
      </c>
      <c r="C365" s="8">
        <v>27.96</v>
      </c>
      <c r="D365" s="4">
        <v>31211438</v>
      </c>
      <c r="E365" s="0" t="str">
        <f>"jun14"</f>
        <v>jun14</v>
      </c>
      <c r="F365" s="4">
        <v>0</v>
      </c>
    </row>
    <row r="366">
      <c r="A366" s="0" t="inlineStr">
        <is>
          <t xml:space="preserve">2014-06-13</t>
        </is>
      </c>
      <c r="B366" s="16">
        <v>41803</v>
      </c>
      <c r="C366" s="8">
        <v>29.87</v>
      </c>
      <c r="D366" s="4">
        <v>122194302</v>
      </c>
      <c r="E366" s="0" t="str">
        <f>"jun14"</f>
        <v>jun14</v>
      </c>
      <c r="F366" s="4">
        <v>0</v>
      </c>
    </row>
    <row r="367">
      <c r="A367" s="0" t="inlineStr">
        <is>
          <t xml:space="preserve">2014-06-16</t>
        </is>
      </c>
      <c r="B367" s="16">
        <v>41806</v>
      </c>
      <c r="C367" s="8">
        <v>30.01</v>
      </c>
      <c r="D367" s="4">
        <v>36407788</v>
      </c>
      <c r="E367" s="0" t="str">
        <f>"jun14"</f>
        <v>jun14</v>
      </c>
      <c r="F367" s="4">
        <v>0</v>
      </c>
    </row>
    <row r="368">
      <c r="A368" s="0" t="inlineStr">
        <is>
          <t xml:space="preserve">2014-06-17</t>
        </is>
      </c>
      <c r="B368" s="16">
        <v>41807</v>
      </c>
      <c r="C368" s="8">
        <v>29.95</v>
      </c>
      <c r="D368" s="4">
        <v>28441218</v>
      </c>
      <c r="E368" s="0" t="str">
        <f>"jun14"</f>
        <v>jun14</v>
      </c>
      <c r="F368" s="4">
        <v>0</v>
      </c>
    </row>
    <row r="369">
      <c r="A369" s="0" t="inlineStr">
        <is>
          <t xml:space="preserve">2014-06-18</t>
        </is>
      </c>
      <c r="B369" s="16">
        <v>41808</v>
      </c>
      <c r="C369" s="8">
        <v>29.93</v>
      </c>
      <c r="D369" s="4">
        <v>34412750</v>
      </c>
      <c r="E369" s="0" t="str">
        <f>"jun14"</f>
        <v>jun14</v>
      </c>
      <c r="F369" s="4">
        <v>0</v>
      </c>
    </row>
    <row r="370">
      <c r="A370" s="0" t="inlineStr">
        <is>
          <t xml:space="preserve">2014-06-19</t>
        </is>
      </c>
      <c r="B370" s="16">
        <v>41809</v>
      </c>
      <c r="C370" s="8">
        <v>30.09</v>
      </c>
      <c r="D370" s="4">
        <v>27166851</v>
      </c>
      <c r="E370" s="0" t="str">
        <f>"jun14"</f>
        <v>jun14</v>
      </c>
      <c r="F370" s="4">
        <v>0</v>
      </c>
    </row>
    <row r="371">
      <c r="A371" s="0" t="inlineStr">
        <is>
          <t xml:space="preserve">2014-06-20</t>
        </is>
      </c>
      <c r="B371" s="16">
        <v>41810</v>
      </c>
      <c r="C371" s="8">
        <v>30.2</v>
      </c>
      <c r="D371" s="4">
        <v>39829862</v>
      </c>
      <c r="E371" s="0" t="str">
        <f>"jun14"</f>
        <v>jun14</v>
      </c>
      <c r="F371" s="4">
        <v>0</v>
      </c>
    </row>
    <row r="372">
      <c r="A372" s="0" t="inlineStr">
        <is>
          <t xml:space="preserve">2014-06-23</t>
        </is>
      </c>
      <c r="B372" s="16">
        <v>41813</v>
      </c>
      <c r="C372" s="8">
        <v>30.23</v>
      </c>
      <c r="D372" s="4">
        <v>26529643</v>
      </c>
      <c r="E372" s="0" t="str">
        <f>"jun14"</f>
        <v>jun14</v>
      </c>
      <c r="F372" s="4">
        <v>0</v>
      </c>
    </row>
    <row r="373">
      <c r="A373" s="0" t="inlineStr">
        <is>
          <t xml:space="preserve">2014-06-24</t>
        </is>
      </c>
      <c r="B373" s="16">
        <v>41814</v>
      </c>
      <c r="C373" s="8">
        <v>30.5</v>
      </c>
      <c r="D373" s="4">
        <v>53398112</v>
      </c>
      <c r="E373" s="0" t="str">
        <f>"jun14"</f>
        <v>jun14</v>
      </c>
      <c r="F373" s="4">
        <v>0</v>
      </c>
    </row>
    <row r="374">
      <c r="A374" s="0" t="inlineStr">
        <is>
          <t xml:space="preserve">2014-06-25</t>
        </is>
      </c>
      <c r="B374" s="16">
        <v>41815</v>
      </c>
      <c r="C374" s="8">
        <v>30.88</v>
      </c>
      <c r="D374" s="4">
        <v>44294569</v>
      </c>
      <c r="E374" s="0" t="str">
        <f>"jun14"</f>
        <v>jun14</v>
      </c>
      <c r="F374" s="4">
        <v>0</v>
      </c>
    </row>
    <row r="375">
      <c r="A375" s="0" t="inlineStr">
        <is>
          <t xml:space="preserve">2014-06-26</t>
        </is>
      </c>
      <c r="B375" s="16">
        <v>41816</v>
      </c>
      <c r="C375" s="8">
        <v>30.78</v>
      </c>
      <c r="D375" s="4">
        <v>26728433</v>
      </c>
      <c r="E375" s="0" t="str">
        <f>"jun14"</f>
        <v>jun14</v>
      </c>
      <c r="F375" s="4">
        <v>0</v>
      </c>
    </row>
    <row r="376">
      <c r="A376" s="0" t="inlineStr">
        <is>
          <t xml:space="preserve">2014-06-27</t>
        </is>
      </c>
      <c r="B376" s="16">
        <v>41817</v>
      </c>
      <c r="C376" s="8">
        <v>30.93</v>
      </c>
      <c r="D376" s="4">
        <v>30776510</v>
      </c>
      <c r="E376" s="0" t="str">
        <f>"jun14"</f>
        <v>jun14</v>
      </c>
      <c r="F376" s="4">
        <v>0</v>
      </c>
    </row>
    <row r="377">
      <c r="A377" s="0" t="inlineStr">
        <is>
          <t xml:space="preserve">2014-06-30</t>
        </is>
      </c>
      <c r="B377" s="16">
        <v>41820</v>
      </c>
      <c r="C377" s="8">
        <v>30.9</v>
      </c>
      <c r="D377" s="4">
        <v>21562544</v>
      </c>
      <c r="E377" s="0" t="str">
        <f>"jun14"</f>
        <v>jun14</v>
      </c>
      <c r="F377" s="4">
        <v>1</v>
      </c>
    </row>
    <row r="378">
      <c r="A378" s="0" t="inlineStr">
        <is>
          <t xml:space="preserve">2014-07-01</t>
        </is>
      </c>
      <c r="B378" s="16">
        <v>41821</v>
      </c>
      <c r="C378" s="8">
        <v>30.98</v>
      </c>
      <c r="D378" s="4">
        <v>28240458</v>
      </c>
      <c r="E378" s="0" t="str">
        <f>"jul14"</f>
        <v>jul14</v>
      </c>
      <c r="F378" s="4">
        <v>0</v>
      </c>
    </row>
    <row r="379">
      <c r="A379" s="0" t="inlineStr">
        <is>
          <t xml:space="preserve">2014-07-02</t>
        </is>
      </c>
      <c r="B379" s="16">
        <v>41822</v>
      </c>
      <c r="C379" s="8">
        <v>30.98</v>
      </c>
      <c r="D379" s="4">
        <v>16831171</v>
      </c>
      <c r="E379" s="0" t="str">
        <f>"jul14"</f>
        <v>jul14</v>
      </c>
      <c r="F379" s="4">
        <v>0</v>
      </c>
    </row>
    <row r="380">
      <c r="A380" s="0" t="inlineStr">
        <is>
          <t xml:space="preserve">2014-07-03</t>
        </is>
      </c>
      <c r="B380" s="16">
        <v>41823</v>
      </c>
      <c r="C380" s="8">
        <v>31.14</v>
      </c>
      <c r="D380" s="4">
        <v>20437633</v>
      </c>
      <c r="E380" s="0" t="str">
        <f>"jul14"</f>
        <v>jul14</v>
      </c>
      <c r="F380" s="4">
        <v>0</v>
      </c>
    </row>
    <row r="381">
      <c r="A381" s="0" t="inlineStr">
        <is>
          <t xml:space="preserve">2014-07-07</t>
        </is>
      </c>
      <c r="B381" s="16">
        <v>41827</v>
      </c>
      <c r="C381" s="8">
        <v>31.03</v>
      </c>
      <c r="D381" s="4">
        <v>22237033</v>
      </c>
      <c r="E381" s="0" t="str">
        <f>"jul14"</f>
        <v>jul14</v>
      </c>
      <c r="F381" s="4">
        <v>0</v>
      </c>
    </row>
    <row r="382">
      <c r="A382" s="0" t="inlineStr">
        <is>
          <t xml:space="preserve">2014-07-08</t>
        </is>
      </c>
      <c r="B382" s="16">
        <v>41828</v>
      </c>
      <c r="C382" s="8">
        <v>30.79</v>
      </c>
      <c r="D382" s="4">
        <v>37614506</v>
      </c>
      <c r="E382" s="0" t="str">
        <f>"jul14"</f>
        <v>jul14</v>
      </c>
      <c r="F382" s="4">
        <v>0</v>
      </c>
    </row>
    <row r="383">
      <c r="A383" s="0" t="inlineStr">
        <is>
          <t xml:space="preserve">2014-07-09</t>
        </is>
      </c>
      <c r="B383" s="16">
        <v>41829</v>
      </c>
      <c r="C383" s="8">
        <v>30.89</v>
      </c>
      <c r="D383" s="4">
        <v>28302427</v>
      </c>
      <c r="E383" s="0" t="str">
        <f>"jul14"</f>
        <v>jul14</v>
      </c>
      <c r="F383" s="4">
        <v>0</v>
      </c>
    </row>
    <row r="384">
      <c r="A384" s="0" t="inlineStr">
        <is>
          <t xml:space="preserve">2014-07-10</t>
        </is>
      </c>
      <c r="B384" s="16">
        <v>41830</v>
      </c>
      <c r="C384" s="8">
        <v>31.26</v>
      </c>
      <c r="D384" s="4">
        <v>32458765</v>
      </c>
      <c r="E384" s="0" t="str">
        <f>"jul14"</f>
        <v>jul14</v>
      </c>
      <c r="F384" s="4">
        <v>0</v>
      </c>
    </row>
    <row r="385">
      <c r="A385" s="0" t="inlineStr">
        <is>
          <t xml:space="preserve">2014-07-11</t>
        </is>
      </c>
      <c r="B385" s="16">
        <v>41831</v>
      </c>
      <c r="C385" s="8">
        <v>31.25</v>
      </c>
      <c r="D385" s="4">
        <v>20053217</v>
      </c>
      <c r="E385" s="0" t="str">
        <f>"jul14"</f>
        <v>jul14</v>
      </c>
      <c r="F385" s="4">
        <v>0</v>
      </c>
    </row>
    <row r="386">
      <c r="A386" s="0" t="inlineStr">
        <is>
          <t xml:space="preserve">2014-07-14</t>
        </is>
      </c>
      <c r="B386" s="16">
        <v>41834</v>
      </c>
      <c r="C386" s="8">
        <v>31.49</v>
      </c>
      <c r="D386" s="4">
        <v>24251533</v>
      </c>
      <c r="E386" s="0" t="str">
        <f>"jul14"</f>
        <v>jul14</v>
      </c>
      <c r="F386" s="4">
        <v>0</v>
      </c>
    </row>
    <row r="387">
      <c r="A387" s="0" t="inlineStr">
        <is>
          <t xml:space="preserve">2014-07-15</t>
        </is>
      </c>
      <c r="B387" s="16">
        <v>41835</v>
      </c>
      <c r="C387" s="8">
        <v>31.71</v>
      </c>
      <c r="D387" s="4">
        <v>61218169</v>
      </c>
      <c r="E387" s="0" t="str">
        <f>"jul14"</f>
        <v>jul14</v>
      </c>
      <c r="F387" s="4">
        <v>0</v>
      </c>
    </row>
    <row r="388">
      <c r="A388" s="0" t="inlineStr">
        <is>
          <t xml:space="preserve">2014-07-16</t>
        </is>
      </c>
      <c r="B388" s="16">
        <v>41836</v>
      </c>
      <c r="C388" s="8">
        <v>34.65</v>
      </c>
      <c r="D388" s="4">
        <v>135893228</v>
      </c>
      <c r="E388" s="0" t="str">
        <f>"jul14"</f>
        <v>jul14</v>
      </c>
      <c r="F388" s="4">
        <v>0</v>
      </c>
    </row>
    <row r="389">
      <c r="A389" s="0" t="inlineStr">
        <is>
          <t xml:space="preserve">2014-07-17</t>
        </is>
      </c>
      <c r="B389" s="16">
        <v>41837</v>
      </c>
      <c r="C389" s="8">
        <v>33.7</v>
      </c>
      <c r="D389" s="4">
        <v>70591117</v>
      </c>
      <c r="E389" s="0" t="str">
        <f>"jul14"</f>
        <v>jul14</v>
      </c>
      <c r="F389" s="4">
        <v>0</v>
      </c>
    </row>
    <row r="390">
      <c r="A390" s="0" t="inlineStr">
        <is>
          <t xml:space="preserve">2014-07-18</t>
        </is>
      </c>
      <c r="B390" s="16">
        <v>41838</v>
      </c>
      <c r="C390" s="8">
        <v>33.7</v>
      </c>
      <c r="D390" s="4">
        <v>46530079</v>
      </c>
      <c r="E390" s="0" t="str">
        <f>"jul14"</f>
        <v>jul14</v>
      </c>
      <c r="F390" s="4">
        <v>0</v>
      </c>
    </row>
    <row r="391">
      <c r="A391" s="0" t="inlineStr">
        <is>
          <t xml:space="preserve">2014-07-21</t>
        </is>
      </c>
      <c r="B391" s="16">
        <v>41841</v>
      </c>
      <c r="C391" s="8">
        <v>34.06</v>
      </c>
      <c r="D391" s="4">
        <v>32097230</v>
      </c>
      <c r="E391" s="0" t="str">
        <f>"jul14"</f>
        <v>jul14</v>
      </c>
      <c r="F391" s="4">
        <v>0</v>
      </c>
    </row>
    <row r="392">
      <c r="A392" s="0" t="inlineStr">
        <is>
          <t xml:space="preserve">2014-07-22</t>
        </is>
      </c>
      <c r="B392" s="16">
        <v>41842</v>
      </c>
      <c r="C392" s="8">
        <v>34.79</v>
      </c>
      <c r="D392" s="4">
        <v>42920550</v>
      </c>
      <c r="E392" s="0" t="str">
        <f>"jul14"</f>
        <v>jul14</v>
      </c>
      <c r="F392" s="4">
        <v>0</v>
      </c>
    </row>
    <row r="393">
      <c r="A393" s="0" t="inlineStr">
        <is>
          <t xml:space="preserve">2014-07-23</t>
        </is>
      </c>
      <c r="B393" s="16">
        <v>41843</v>
      </c>
      <c r="C393" s="8">
        <v>34.5</v>
      </c>
      <c r="D393" s="4">
        <v>26078170</v>
      </c>
      <c r="E393" s="0" t="str">
        <f>"jul14"</f>
        <v>jul14</v>
      </c>
      <c r="F393" s="4">
        <v>0</v>
      </c>
    </row>
    <row r="394">
      <c r="A394" s="0" t="inlineStr">
        <is>
          <t xml:space="preserve">2014-07-24</t>
        </is>
      </c>
      <c r="B394" s="16">
        <v>41844</v>
      </c>
      <c r="C394" s="8">
        <v>34.25</v>
      </c>
      <c r="D394" s="4">
        <v>33180903</v>
      </c>
      <c r="E394" s="0" t="str">
        <f>"jul14"</f>
        <v>jul14</v>
      </c>
      <c r="F394" s="4">
        <v>0</v>
      </c>
    </row>
    <row r="395">
      <c r="A395" s="0" t="inlineStr">
        <is>
          <t xml:space="preserve">2014-07-25</t>
        </is>
      </c>
      <c r="B395" s="16">
        <v>41845</v>
      </c>
      <c r="C395" s="8">
        <v>34.25</v>
      </c>
      <c r="D395" s="4">
        <v>31614014</v>
      </c>
      <c r="E395" s="0" t="str">
        <f>"jul14"</f>
        <v>jul14</v>
      </c>
      <c r="F395" s="4">
        <v>0</v>
      </c>
    </row>
    <row r="396">
      <c r="A396" s="0" t="inlineStr">
        <is>
          <t xml:space="preserve">2014-07-28</t>
        </is>
      </c>
      <c r="B396" s="16">
        <v>41848</v>
      </c>
      <c r="C396" s="8">
        <v>34.23</v>
      </c>
      <c r="D396" s="4">
        <v>30975052</v>
      </c>
      <c r="E396" s="0" t="str">
        <f>"jul14"</f>
        <v>jul14</v>
      </c>
      <c r="F396" s="4">
        <v>0</v>
      </c>
    </row>
    <row r="397">
      <c r="A397" s="0" t="inlineStr">
        <is>
          <t xml:space="preserve">2014-07-29</t>
        </is>
      </c>
      <c r="B397" s="16">
        <v>41849</v>
      </c>
      <c r="C397" s="8">
        <v>34.19</v>
      </c>
      <c r="D397" s="4">
        <v>26143454</v>
      </c>
      <c r="E397" s="0" t="str">
        <f>"jul14"</f>
        <v>jul14</v>
      </c>
      <c r="F397" s="4">
        <v>0</v>
      </c>
    </row>
    <row r="398">
      <c r="A398" s="0" t="inlineStr">
        <is>
          <t xml:space="preserve">2014-07-30</t>
        </is>
      </c>
      <c r="B398" s="16">
        <v>41850</v>
      </c>
      <c r="C398" s="8">
        <v>34.35</v>
      </c>
      <c r="D398" s="4">
        <v>32788878</v>
      </c>
      <c r="E398" s="0" t="str">
        <f>"jul14"</f>
        <v>jul14</v>
      </c>
      <c r="F398" s="4">
        <v>0</v>
      </c>
    </row>
    <row r="399">
      <c r="A399" s="0" t="inlineStr">
        <is>
          <t xml:space="preserve">2014-07-31</t>
        </is>
      </c>
      <c r="B399" s="16">
        <v>41851</v>
      </c>
      <c r="C399" s="8">
        <v>33.89</v>
      </c>
      <c r="D399" s="4">
        <v>35432286</v>
      </c>
      <c r="E399" s="0" t="str">
        <f>"jul14"</f>
        <v>jul14</v>
      </c>
      <c r="F399" s="4">
        <v>1</v>
      </c>
    </row>
    <row r="400">
      <c r="A400" s="0" t="inlineStr">
        <is>
          <t xml:space="preserve">2014-08-01</t>
        </is>
      </c>
      <c r="B400" s="16">
        <v>41852</v>
      </c>
      <c r="C400" s="8">
        <v>33.74</v>
      </c>
      <c r="D400" s="4">
        <v>33472580</v>
      </c>
      <c r="E400" s="0" t="str">
        <f>"aug14"</f>
        <v>aug14</v>
      </c>
      <c r="F400" s="4">
        <v>0</v>
      </c>
    </row>
    <row r="401">
      <c r="A401" s="0" t="inlineStr">
        <is>
          <t xml:space="preserve">2014-08-04</t>
        </is>
      </c>
      <c r="B401" s="16">
        <v>41855</v>
      </c>
      <c r="C401" s="8">
        <v>34.05</v>
      </c>
      <c r="D401" s="4">
        <v>27250118</v>
      </c>
      <c r="E401" s="0" t="str">
        <f>"aug14"</f>
        <v>aug14</v>
      </c>
      <c r="F401" s="4">
        <v>0</v>
      </c>
    </row>
    <row r="402">
      <c r="A402" s="0" t="inlineStr">
        <is>
          <t xml:space="preserve">2014-08-05</t>
        </is>
      </c>
      <c r="B402" s="16">
        <v>41856</v>
      </c>
      <c r="C402" s="8">
        <v>32.82</v>
      </c>
      <c r="D402" s="4">
        <v>49851005</v>
      </c>
      <c r="E402" s="0" t="str">
        <f>"aug14"</f>
        <v>aug14</v>
      </c>
      <c r="F402" s="4">
        <v>0</v>
      </c>
    </row>
    <row r="403">
      <c r="A403" s="0" t="inlineStr">
        <is>
          <t xml:space="preserve">2014-08-06</t>
        </is>
      </c>
      <c r="B403" s="16">
        <v>41857</v>
      </c>
      <c r="C403" s="8">
        <v>32.85</v>
      </c>
      <c r="D403" s="4">
        <v>27924094</v>
      </c>
      <c r="E403" s="0" t="str">
        <f>"aug14"</f>
        <v>aug14</v>
      </c>
      <c r="F403" s="4">
        <v>0</v>
      </c>
    </row>
    <row r="404">
      <c r="A404" s="0" t="inlineStr">
        <is>
          <t xml:space="preserve">2014-08-07</t>
        </is>
      </c>
      <c r="B404" s="16">
        <v>41858</v>
      </c>
      <c r="C404" s="8">
        <v>32.68</v>
      </c>
      <c r="D404" s="4">
        <v>27823411</v>
      </c>
      <c r="E404" s="0" t="str">
        <f>"aug14"</f>
        <v>aug14</v>
      </c>
      <c r="F404" s="4">
        <v>0</v>
      </c>
    </row>
    <row r="405">
      <c r="A405" s="0" t="inlineStr">
        <is>
          <t xml:space="preserve">2014-08-08</t>
        </is>
      </c>
      <c r="B405" s="16">
        <v>41859</v>
      </c>
      <c r="C405" s="8">
        <v>32.6</v>
      </c>
      <c r="D405" s="4">
        <v>35489572</v>
      </c>
      <c r="E405" s="0" t="str">
        <f>"aug14"</f>
        <v>aug14</v>
      </c>
      <c r="F405" s="4">
        <v>0</v>
      </c>
    </row>
    <row r="406">
      <c r="A406" s="0" t="inlineStr">
        <is>
          <t xml:space="preserve">2014-08-11</t>
        </is>
      </c>
      <c r="B406" s="16">
        <v>41862</v>
      </c>
      <c r="C406" s="8">
        <v>33.02</v>
      </c>
      <c r="D406" s="4">
        <v>27723925</v>
      </c>
      <c r="E406" s="0" t="str">
        <f>"aug14"</f>
        <v>aug14</v>
      </c>
      <c r="F406" s="4">
        <v>0</v>
      </c>
    </row>
    <row r="407">
      <c r="A407" s="0" t="inlineStr">
        <is>
          <t xml:space="preserve">2014-08-12</t>
        </is>
      </c>
      <c r="B407" s="16">
        <v>41863</v>
      </c>
      <c r="C407" s="8">
        <v>33.13</v>
      </c>
      <c r="D407" s="4">
        <v>24814652</v>
      </c>
      <c r="E407" s="0" t="str">
        <f>"aug14"</f>
        <v>aug14</v>
      </c>
      <c r="F407" s="4">
        <v>0</v>
      </c>
    </row>
    <row r="408">
      <c r="A408" s="0" t="inlineStr">
        <is>
          <t xml:space="preserve">2014-08-13</t>
        </is>
      </c>
      <c r="B408" s="16">
        <v>41864</v>
      </c>
      <c r="C408" s="8">
        <v>34.1</v>
      </c>
      <c r="D408" s="4">
        <v>36291008</v>
      </c>
      <c r="E408" s="0" t="str">
        <f>"aug14"</f>
        <v>aug14</v>
      </c>
      <c r="F408" s="4">
        <v>0</v>
      </c>
    </row>
    <row r="409">
      <c r="A409" s="0" t="inlineStr">
        <is>
          <t xml:space="preserve">2014-08-14</t>
        </is>
      </c>
      <c r="B409" s="16">
        <v>41865</v>
      </c>
      <c r="C409" s="8">
        <v>33.94</v>
      </c>
      <c r="D409" s="4">
        <v>25457954</v>
      </c>
      <c r="E409" s="0" t="str">
        <f>"aug14"</f>
        <v>aug14</v>
      </c>
      <c r="F409" s="4">
        <v>0</v>
      </c>
    </row>
    <row r="410">
      <c r="A410" s="0" t="inlineStr">
        <is>
          <t xml:space="preserve">2014-08-15</t>
        </is>
      </c>
      <c r="B410" s="16">
        <v>41866</v>
      </c>
      <c r="C410" s="8">
        <v>34.17</v>
      </c>
      <c r="D410" s="4">
        <v>28582224</v>
      </c>
      <c r="E410" s="0" t="str">
        <f>"aug14"</f>
        <v>aug14</v>
      </c>
      <c r="F410" s="4">
        <v>0</v>
      </c>
    </row>
    <row r="411">
      <c r="A411" s="0" t="inlineStr">
        <is>
          <t xml:space="preserve">2014-08-18</t>
        </is>
      </c>
      <c r="B411" s="16">
        <v>41869</v>
      </c>
      <c r="C411" s="8">
        <v>34.41</v>
      </c>
      <c r="D411" s="4">
        <v>27233549</v>
      </c>
      <c r="E411" s="0" t="str">
        <f>"aug14"</f>
        <v>aug14</v>
      </c>
      <c r="F411" s="4">
        <v>0</v>
      </c>
    </row>
    <row r="412">
      <c r="A412" s="0" t="inlineStr">
        <is>
          <t xml:space="preserve">2014-08-19</t>
        </is>
      </c>
      <c r="B412" s="16">
        <v>41870</v>
      </c>
      <c r="C412" s="8">
        <v>34.34</v>
      </c>
      <c r="D412" s="4">
        <v>29283445</v>
      </c>
      <c r="E412" s="0" t="str">
        <f>"aug14"</f>
        <v>aug14</v>
      </c>
      <c r="F412" s="4">
        <v>0</v>
      </c>
    </row>
    <row r="413">
      <c r="A413" s="0" t="inlineStr">
        <is>
          <t xml:space="preserve">2014-08-20</t>
        </is>
      </c>
      <c r="B413" s="16">
        <v>41871</v>
      </c>
      <c r="C413" s="8">
        <v>34.5</v>
      </c>
      <c r="D413" s="4">
        <v>27142650</v>
      </c>
      <c r="E413" s="0" t="str">
        <f>"aug14"</f>
        <v>aug14</v>
      </c>
      <c r="F413" s="4">
        <v>0</v>
      </c>
    </row>
    <row r="414">
      <c r="A414" s="0" t="inlineStr">
        <is>
          <t xml:space="preserve">2014-08-21</t>
        </is>
      </c>
      <c r="B414" s="16">
        <v>41872</v>
      </c>
      <c r="C414" s="8">
        <v>35.15</v>
      </c>
      <c r="D414" s="4">
        <v>37164868</v>
      </c>
      <c r="E414" s="0" t="str">
        <f>"aug14"</f>
        <v>aug14</v>
      </c>
      <c r="F414" s="4">
        <v>0</v>
      </c>
    </row>
    <row r="415">
      <c r="A415" s="0" t="inlineStr">
        <is>
          <t xml:space="preserve">2014-08-22</t>
        </is>
      </c>
      <c r="B415" s="16">
        <v>41873</v>
      </c>
      <c r="C415" s="8">
        <v>34.94</v>
      </c>
      <c r="D415" s="4">
        <v>21197845</v>
      </c>
      <c r="E415" s="0" t="str">
        <f>"aug14"</f>
        <v>aug14</v>
      </c>
      <c r="F415" s="4">
        <v>0</v>
      </c>
    </row>
    <row r="416">
      <c r="A416" s="0" t="inlineStr">
        <is>
          <t xml:space="preserve">2014-08-25</t>
        </is>
      </c>
      <c r="B416" s="16">
        <v>41876</v>
      </c>
      <c r="C416" s="8">
        <v>34.81</v>
      </c>
      <c r="D416" s="4">
        <v>18614486</v>
      </c>
      <c r="E416" s="0" t="str">
        <f>"aug14"</f>
        <v>aug14</v>
      </c>
      <c r="F416" s="4">
        <v>0</v>
      </c>
    </row>
    <row r="417">
      <c r="A417" s="0" t="inlineStr">
        <is>
          <t xml:space="preserve">2014-08-26</t>
        </is>
      </c>
      <c r="B417" s="16">
        <v>41877</v>
      </c>
      <c r="C417" s="8">
        <v>34.8</v>
      </c>
      <c r="D417" s="4">
        <v>19664736</v>
      </c>
      <c r="E417" s="0" t="str">
        <f>"aug14"</f>
        <v>aug14</v>
      </c>
      <c r="F417" s="4">
        <v>0</v>
      </c>
    </row>
    <row r="418">
      <c r="A418" s="0" t="inlineStr">
        <is>
          <t xml:space="preserve">2014-08-27</t>
        </is>
      </c>
      <c r="B418" s="16">
        <v>41878</v>
      </c>
      <c r="C418" s="8">
        <v>34.79</v>
      </c>
      <c r="D418" s="4">
        <v>17168931</v>
      </c>
      <c r="E418" s="0" t="str">
        <f>"aug14"</f>
        <v>aug14</v>
      </c>
      <c r="F418" s="4">
        <v>0</v>
      </c>
    </row>
    <row r="419">
      <c r="A419" s="0" t="inlineStr">
        <is>
          <t xml:space="preserve">2014-08-28</t>
        </is>
      </c>
      <c r="B419" s="16">
        <v>41879</v>
      </c>
      <c r="C419" s="8">
        <v>34.65</v>
      </c>
      <c r="D419" s="4">
        <v>18908864</v>
      </c>
      <c r="E419" s="0" t="str">
        <f>"aug14"</f>
        <v>aug14</v>
      </c>
      <c r="F419" s="4">
        <v>0</v>
      </c>
    </row>
    <row r="420">
      <c r="A420" s="0" t="inlineStr">
        <is>
          <t xml:space="preserve">2014-08-29</t>
        </is>
      </c>
      <c r="B420" s="16">
        <v>41880</v>
      </c>
      <c r="C420" s="8">
        <v>34.92</v>
      </c>
      <c r="D420" s="4">
        <v>32305331</v>
      </c>
      <c r="E420" s="0" t="str">
        <f>"aug14"</f>
        <v>aug14</v>
      </c>
      <c r="F420" s="4">
        <v>1</v>
      </c>
    </row>
    <row r="421">
      <c r="A421" s="0" t="inlineStr">
        <is>
          <t xml:space="preserve">2014-09-02</t>
        </is>
      </c>
      <c r="B421" s="16">
        <v>41884</v>
      </c>
      <c r="C421" s="8">
        <v>34.57</v>
      </c>
      <c r="D421" s="4">
        <v>32095584</v>
      </c>
      <c r="E421" s="0" t="str">
        <f>"sep14"</f>
        <v>sep14</v>
      </c>
      <c r="F421" s="4">
        <v>0</v>
      </c>
    </row>
    <row r="422">
      <c r="A422" s="0" t="inlineStr">
        <is>
          <t xml:space="preserve">2014-09-03</t>
        </is>
      </c>
      <c r="B422" s="16">
        <v>41885</v>
      </c>
      <c r="C422" s="8">
        <v>34.57</v>
      </c>
      <c r="D422" s="4">
        <v>26668973</v>
      </c>
      <c r="E422" s="0" t="str">
        <f>"sep14"</f>
        <v>sep14</v>
      </c>
      <c r="F422" s="4">
        <v>0</v>
      </c>
    </row>
    <row r="423">
      <c r="A423" s="0" t="inlineStr">
        <is>
          <t xml:space="preserve">2014-09-04</t>
        </is>
      </c>
      <c r="B423" s="16">
        <v>41886</v>
      </c>
      <c r="C423" s="8">
        <v>34.91</v>
      </c>
      <c r="D423" s="4">
        <v>27633583</v>
      </c>
      <c r="E423" s="0" t="str">
        <f>"sep14"</f>
        <v>sep14</v>
      </c>
      <c r="F423" s="4">
        <v>0</v>
      </c>
    </row>
    <row r="424">
      <c r="A424" s="0" t="inlineStr">
        <is>
          <t xml:space="preserve">2014-09-05</t>
        </is>
      </c>
      <c r="B424" s="16">
        <v>41887</v>
      </c>
      <c r="C424" s="8">
        <v>35</v>
      </c>
      <c r="D424" s="4">
        <v>20842220</v>
      </c>
      <c r="E424" s="0" t="str">
        <f>"sep14"</f>
        <v>sep14</v>
      </c>
      <c r="F424" s="4">
        <v>0</v>
      </c>
    </row>
    <row r="425">
      <c r="A425" s="0" t="inlineStr">
        <is>
          <t xml:space="preserve">2014-09-08</t>
        </is>
      </c>
      <c r="B425" s="16">
        <v>41890</v>
      </c>
      <c r="C425" s="8">
        <v>35.33</v>
      </c>
      <c r="D425" s="4">
        <v>24860766</v>
      </c>
      <c r="E425" s="0" t="str">
        <f>"sep14"</f>
        <v>sep14</v>
      </c>
      <c r="F425" s="4">
        <v>0</v>
      </c>
    </row>
    <row r="426">
      <c r="A426" s="0" t="inlineStr">
        <is>
          <t xml:space="preserve">2014-09-09</t>
        </is>
      </c>
      <c r="B426" s="16">
        <v>41891</v>
      </c>
      <c r="C426" s="8">
        <v>34.91</v>
      </c>
      <c r="D426" s="4">
        <v>22334672</v>
      </c>
      <c r="E426" s="0" t="str">
        <f>"sep14"</f>
        <v>sep14</v>
      </c>
      <c r="F426" s="4">
        <v>0</v>
      </c>
    </row>
    <row r="427">
      <c r="A427" s="0" t="inlineStr">
        <is>
          <t xml:space="preserve">2014-09-10</t>
        </is>
      </c>
      <c r="B427" s="16">
        <v>41892</v>
      </c>
      <c r="C427" s="8">
        <v>35.02</v>
      </c>
      <c r="D427" s="4">
        <v>19964378</v>
      </c>
      <c r="E427" s="0" t="str">
        <f>"sep14"</f>
        <v>sep14</v>
      </c>
      <c r="F427" s="4">
        <v>0</v>
      </c>
    </row>
    <row r="428">
      <c r="A428" s="0" t="inlineStr">
        <is>
          <t xml:space="preserve">2014-09-11</t>
        </is>
      </c>
      <c r="B428" s="16">
        <v>41893</v>
      </c>
      <c r="C428" s="8">
        <v>35.02</v>
      </c>
      <c r="D428" s="4">
        <v>21958239</v>
      </c>
      <c r="E428" s="0" t="str">
        <f>"sep14"</f>
        <v>sep14</v>
      </c>
      <c r="F428" s="4">
        <v>0</v>
      </c>
    </row>
    <row r="429">
      <c r="A429" s="0" t="inlineStr">
        <is>
          <t xml:space="preserve">2014-09-12</t>
        </is>
      </c>
      <c r="B429" s="16">
        <v>41894</v>
      </c>
      <c r="C429" s="8">
        <v>34.62</v>
      </c>
      <c r="D429" s="4">
        <v>26733700</v>
      </c>
      <c r="E429" s="0" t="str">
        <f>"sep14"</f>
        <v>sep14</v>
      </c>
      <c r="F429" s="4">
        <v>0</v>
      </c>
    </row>
    <row r="430">
      <c r="A430" s="0" t="inlineStr">
        <is>
          <t xml:space="preserve">2014-09-15</t>
        </is>
      </c>
      <c r="B430" s="16">
        <v>41897</v>
      </c>
      <c r="C430" s="8">
        <v>34.54</v>
      </c>
      <c r="D430" s="4">
        <v>22438275</v>
      </c>
      <c r="E430" s="0" t="str">
        <f>"sep14"</f>
        <v>sep14</v>
      </c>
      <c r="F430" s="4">
        <v>0</v>
      </c>
    </row>
    <row r="431">
      <c r="A431" s="0" t="inlineStr">
        <is>
          <t xml:space="preserve">2014-09-16</t>
        </is>
      </c>
      <c r="B431" s="16">
        <v>41898</v>
      </c>
      <c r="C431" s="8">
        <v>34.93</v>
      </c>
      <c r="D431" s="4">
        <v>20878492</v>
      </c>
      <c r="E431" s="0" t="str">
        <f>"sep14"</f>
        <v>sep14</v>
      </c>
      <c r="F431" s="4">
        <v>0</v>
      </c>
    </row>
    <row r="432">
      <c r="A432" s="0" t="inlineStr">
        <is>
          <t xml:space="preserve">2014-09-17</t>
        </is>
      </c>
      <c r="B432" s="16">
        <v>41899</v>
      </c>
      <c r="C432" s="8">
        <v>34.98</v>
      </c>
      <c r="D432" s="4">
        <v>26278958</v>
      </c>
      <c r="E432" s="0" t="str">
        <f>"sep14"</f>
        <v>sep14</v>
      </c>
      <c r="F432" s="4">
        <v>0</v>
      </c>
    </row>
    <row r="433">
      <c r="A433" s="0" t="inlineStr">
        <is>
          <t xml:space="preserve">2014-09-18</t>
        </is>
      </c>
      <c r="B433" s="16">
        <v>41900</v>
      </c>
      <c r="C433" s="8">
        <v>35.17</v>
      </c>
      <c r="D433" s="4">
        <v>23815486</v>
      </c>
      <c r="E433" s="0" t="str">
        <f>"sep14"</f>
        <v>sep14</v>
      </c>
      <c r="F433" s="4">
        <v>0</v>
      </c>
    </row>
    <row r="434">
      <c r="A434" s="0" t="inlineStr">
        <is>
          <t xml:space="preserve">2014-09-19</t>
        </is>
      </c>
      <c r="B434" s="16">
        <v>41901</v>
      </c>
      <c r="C434" s="8">
        <v>34.82</v>
      </c>
      <c r="D434" s="4">
        <v>46860142</v>
      </c>
      <c r="E434" s="0" t="str">
        <f>"sep14"</f>
        <v>sep14</v>
      </c>
      <c r="F434" s="4">
        <v>0</v>
      </c>
    </row>
    <row r="435">
      <c r="A435" s="0" t="inlineStr">
        <is>
          <t xml:space="preserve">2014-09-22</t>
        </is>
      </c>
      <c r="B435" s="16">
        <v>41904</v>
      </c>
      <c r="C435" s="8">
        <v>34.71</v>
      </c>
      <c r="D435" s="4">
        <v>25448163</v>
      </c>
      <c r="E435" s="0" t="str">
        <f>"sep14"</f>
        <v>sep14</v>
      </c>
      <c r="F435" s="4">
        <v>0</v>
      </c>
    </row>
    <row r="436">
      <c r="A436" s="0" t="inlineStr">
        <is>
          <t xml:space="preserve">2014-09-23</t>
        </is>
      </c>
      <c r="B436" s="16">
        <v>41905</v>
      </c>
      <c r="C436" s="8">
        <v>34.42</v>
      </c>
      <c r="D436" s="4">
        <v>25691469</v>
      </c>
      <c r="E436" s="0" t="str">
        <f>"sep14"</f>
        <v>sep14</v>
      </c>
      <c r="F436" s="4">
        <v>0</v>
      </c>
    </row>
    <row r="437">
      <c r="A437" s="0" t="inlineStr">
        <is>
          <t xml:space="preserve">2014-09-24</t>
        </is>
      </c>
      <c r="B437" s="16">
        <v>41906</v>
      </c>
      <c r="C437" s="8">
        <v>34.75</v>
      </c>
      <c r="D437" s="4">
        <v>18829270</v>
      </c>
      <c r="E437" s="0" t="str">
        <f>"sep14"</f>
        <v>sep14</v>
      </c>
      <c r="F437" s="4">
        <v>0</v>
      </c>
    </row>
    <row r="438">
      <c r="A438" s="0" t="inlineStr">
        <is>
          <t xml:space="preserve">2014-09-25</t>
        </is>
      </c>
      <c r="B438" s="16">
        <v>41907</v>
      </c>
      <c r="C438" s="8">
        <v>34.14</v>
      </c>
      <c r="D438" s="4">
        <v>34644687</v>
      </c>
      <c r="E438" s="0" t="str">
        <f>"sep14"</f>
        <v>sep14</v>
      </c>
      <c r="F438" s="4">
        <v>0</v>
      </c>
    </row>
    <row r="439">
      <c r="A439" s="0" t="inlineStr">
        <is>
          <t xml:space="preserve">2014-09-26</t>
        </is>
      </c>
      <c r="B439" s="16">
        <v>41908</v>
      </c>
      <c r="C439" s="8">
        <v>34.26</v>
      </c>
      <c r="D439" s="4">
        <v>25883498</v>
      </c>
      <c r="E439" s="0" t="str">
        <f>"sep14"</f>
        <v>sep14</v>
      </c>
      <c r="F439" s="4">
        <v>0</v>
      </c>
    </row>
    <row r="440">
      <c r="A440" s="0" t="inlineStr">
        <is>
          <t xml:space="preserve">2014-09-29</t>
        </is>
      </c>
      <c r="B440" s="16">
        <v>41911</v>
      </c>
      <c r="C440" s="8">
        <v>34.9</v>
      </c>
      <c r="D440" s="4">
        <v>29003106</v>
      </c>
      <c r="E440" s="0" t="str">
        <f>"sep14"</f>
        <v>sep14</v>
      </c>
      <c r="F440" s="4">
        <v>0</v>
      </c>
    </row>
    <row r="441">
      <c r="A441" s="0" t="inlineStr">
        <is>
          <t xml:space="preserve">2014-09-30</t>
        </is>
      </c>
      <c r="B441" s="16">
        <v>41912</v>
      </c>
      <c r="C441" s="8">
        <v>34.82</v>
      </c>
      <c r="D441" s="4">
        <v>35274555</v>
      </c>
      <c r="E441" s="0" t="str">
        <f>"sep14"</f>
        <v>sep14</v>
      </c>
      <c r="F441" s="4">
        <v>1</v>
      </c>
    </row>
    <row r="442">
      <c r="A442" s="0" t="inlineStr">
        <is>
          <t xml:space="preserve">2014-10-01</t>
        </is>
      </c>
      <c r="B442" s="16">
        <v>41913</v>
      </c>
      <c r="C442" s="8">
        <v>33.99</v>
      </c>
      <c r="D442" s="4">
        <v>35095646</v>
      </c>
      <c r="E442" s="0" t="str">
        <f>"oct14"</f>
        <v>oct14</v>
      </c>
      <c r="F442" s="4">
        <v>0</v>
      </c>
    </row>
    <row r="443">
      <c r="A443" s="0" t="inlineStr">
        <is>
          <t xml:space="preserve">2014-10-02</t>
        </is>
      </c>
      <c r="B443" s="16">
        <v>41914</v>
      </c>
      <c r="C443" s="8">
        <v>33.52</v>
      </c>
      <c r="D443" s="4">
        <v>32911575</v>
      </c>
      <c r="E443" s="0" t="str">
        <f>"oct14"</f>
        <v>oct14</v>
      </c>
      <c r="F443" s="4">
        <v>0</v>
      </c>
    </row>
    <row r="444">
      <c r="A444" s="0" t="inlineStr">
        <is>
          <t xml:space="preserve">2014-10-03</t>
        </is>
      </c>
      <c r="B444" s="16">
        <v>41915</v>
      </c>
      <c r="C444" s="8">
        <v>34.03</v>
      </c>
      <c r="D444" s="4">
        <v>25834842</v>
      </c>
      <c r="E444" s="0" t="str">
        <f>"oct14"</f>
        <v>oct14</v>
      </c>
      <c r="F444" s="4">
        <v>0</v>
      </c>
    </row>
    <row r="445">
      <c r="A445" s="0" t="inlineStr">
        <is>
          <t xml:space="preserve">2014-10-06</t>
        </is>
      </c>
      <c r="B445" s="16">
        <v>41918</v>
      </c>
      <c r="C445" s="8">
        <v>34.11</v>
      </c>
      <c r="D445" s="4">
        <v>24323080</v>
      </c>
      <c r="E445" s="0" t="str">
        <f>"oct14"</f>
        <v>oct14</v>
      </c>
      <c r="F445" s="4">
        <v>0</v>
      </c>
    </row>
    <row r="446">
      <c r="A446" s="0" t="inlineStr">
        <is>
          <t xml:space="preserve">2014-10-07</t>
        </is>
      </c>
      <c r="B446" s="16">
        <v>41919</v>
      </c>
      <c r="C446" s="8">
        <v>33.47</v>
      </c>
      <c r="D446" s="4">
        <v>25972716</v>
      </c>
      <c r="E446" s="0" t="str">
        <f>"oct14"</f>
        <v>oct14</v>
      </c>
      <c r="F446" s="4">
        <v>0</v>
      </c>
    </row>
    <row r="447">
      <c r="A447" s="0" t="inlineStr">
        <is>
          <t xml:space="preserve">2014-10-08</t>
        </is>
      </c>
      <c r="B447" s="16">
        <v>41920</v>
      </c>
      <c r="C447" s="8">
        <v>34.27</v>
      </c>
      <c r="D447" s="4">
        <v>34963367</v>
      </c>
      <c r="E447" s="0" t="str">
        <f>"oct14"</f>
        <v>oct14</v>
      </c>
      <c r="F447" s="4">
        <v>0</v>
      </c>
    </row>
    <row r="448">
      <c r="A448" s="0" t="inlineStr">
        <is>
          <t xml:space="preserve">2014-10-09</t>
        </is>
      </c>
      <c r="B448" s="16">
        <v>41921</v>
      </c>
      <c r="C448" s="8">
        <v>33.62</v>
      </c>
      <c r="D448" s="4">
        <v>28192889</v>
      </c>
      <c r="E448" s="0" t="str">
        <f>"oct14"</f>
        <v>oct14</v>
      </c>
      <c r="F448" s="4">
        <v>0</v>
      </c>
    </row>
    <row r="449">
      <c r="A449" s="0" t="inlineStr">
        <is>
          <t xml:space="preserve">2014-10-10</t>
        </is>
      </c>
      <c r="B449" s="16">
        <v>41922</v>
      </c>
      <c r="C449" s="8">
        <v>31.91</v>
      </c>
      <c r="D449" s="4">
        <v>80917567</v>
      </c>
      <c r="E449" s="0" t="str">
        <f>"oct14"</f>
        <v>oct14</v>
      </c>
      <c r="F449" s="4">
        <v>0</v>
      </c>
    </row>
    <row r="450">
      <c r="A450" s="0" t="inlineStr">
        <is>
          <t xml:space="preserve">2014-10-13</t>
        </is>
      </c>
      <c r="B450" s="16">
        <v>41925</v>
      </c>
      <c r="C450" s="8">
        <v>31.47</v>
      </c>
      <c r="D450" s="4">
        <v>42117454</v>
      </c>
      <c r="E450" s="0" t="str">
        <f>"oct14"</f>
        <v>oct14</v>
      </c>
      <c r="F450" s="4">
        <v>0</v>
      </c>
    </row>
    <row r="451">
      <c r="A451" s="0" t="inlineStr">
        <is>
          <t xml:space="preserve">2014-10-14</t>
        </is>
      </c>
      <c r="B451" s="16">
        <v>41926</v>
      </c>
      <c r="C451" s="8">
        <v>32.14</v>
      </c>
      <c r="D451" s="4">
        <v>68671035</v>
      </c>
      <c r="E451" s="0" t="str">
        <f>"oct14"</f>
        <v>oct14</v>
      </c>
      <c r="F451" s="4">
        <v>0</v>
      </c>
    </row>
    <row r="452">
      <c r="A452" s="0" t="inlineStr">
        <is>
          <t xml:space="preserve">2014-10-15</t>
        </is>
      </c>
      <c r="B452" s="16">
        <v>41927</v>
      </c>
      <c r="C452" s="8">
        <v>31.28</v>
      </c>
      <c r="D452" s="4">
        <v>92309007</v>
      </c>
      <c r="E452" s="0" t="str">
        <f>"oct14"</f>
        <v>oct14</v>
      </c>
      <c r="F452" s="4">
        <v>0</v>
      </c>
    </row>
    <row r="453">
      <c r="A453" s="0" t="inlineStr">
        <is>
          <t xml:space="preserve">2014-10-16</t>
        </is>
      </c>
      <c r="B453" s="16">
        <v>41928</v>
      </c>
      <c r="C453" s="8">
        <v>30.85</v>
      </c>
      <c r="D453" s="4">
        <v>47787439</v>
      </c>
      <c r="E453" s="0" t="str">
        <f>"oct14"</f>
        <v>oct14</v>
      </c>
      <c r="F453" s="4">
        <v>0</v>
      </c>
    </row>
    <row r="454">
      <c r="A454" s="0" t="inlineStr">
        <is>
          <t xml:space="preserve">2014-10-17</t>
        </is>
      </c>
      <c r="B454" s="16">
        <v>41929</v>
      </c>
      <c r="C454" s="8">
        <v>31.38</v>
      </c>
      <c r="D454" s="4">
        <v>37504513</v>
      </c>
      <c r="E454" s="0" t="str">
        <f>"oct14"</f>
        <v>oct14</v>
      </c>
      <c r="F454" s="4">
        <v>0</v>
      </c>
    </row>
    <row r="455">
      <c r="A455" s="0" t="inlineStr">
        <is>
          <t xml:space="preserve">2014-10-20</t>
        </is>
      </c>
      <c r="B455" s="16">
        <v>41932</v>
      </c>
      <c r="C455" s="8">
        <v>31.58</v>
      </c>
      <c r="D455" s="4">
        <v>30523697</v>
      </c>
      <c r="E455" s="0" t="str">
        <f>"oct14"</f>
        <v>oct14</v>
      </c>
      <c r="F455" s="4">
        <v>0</v>
      </c>
    </row>
    <row r="456">
      <c r="A456" s="0" t="inlineStr">
        <is>
          <t xml:space="preserve">2014-10-21</t>
        </is>
      </c>
      <c r="B456" s="16">
        <v>41933</v>
      </c>
      <c r="C456" s="8">
        <v>32.61</v>
      </c>
      <c r="D456" s="4">
        <v>33281716</v>
      </c>
      <c r="E456" s="0" t="str">
        <f>"oct14"</f>
        <v>oct14</v>
      </c>
      <c r="F456" s="4">
        <v>0</v>
      </c>
    </row>
    <row r="457">
      <c r="A457" s="0" t="inlineStr">
        <is>
          <t xml:space="preserve">2014-10-22</t>
        </is>
      </c>
      <c r="B457" s="16">
        <v>41934</v>
      </c>
      <c r="C457" s="8">
        <v>32.27</v>
      </c>
      <c r="D457" s="4">
        <v>26725598</v>
      </c>
      <c r="E457" s="0" t="str">
        <f>"oct14"</f>
        <v>oct14</v>
      </c>
      <c r="F457" s="4">
        <v>0</v>
      </c>
    </row>
    <row r="458">
      <c r="A458" s="0" t="inlineStr">
        <is>
          <t xml:space="preserve">2014-10-23</t>
        </is>
      </c>
      <c r="B458" s="16">
        <v>41935</v>
      </c>
      <c r="C458" s="8">
        <v>32.69</v>
      </c>
      <c r="D458" s="4">
        <v>22255305</v>
      </c>
      <c r="E458" s="0" t="str">
        <f>"oct14"</f>
        <v>oct14</v>
      </c>
      <c r="F458" s="4">
        <v>0</v>
      </c>
    </row>
    <row r="459">
      <c r="A459" s="0" t="inlineStr">
        <is>
          <t xml:space="preserve">2014-10-24</t>
        </is>
      </c>
      <c r="B459" s="16">
        <v>41936</v>
      </c>
      <c r="C459" s="8">
        <v>33.18</v>
      </c>
      <c r="D459" s="4">
        <v>27814900</v>
      </c>
      <c r="E459" s="0" t="str">
        <f>"oct14"</f>
        <v>oct14</v>
      </c>
      <c r="F459" s="4">
        <v>0</v>
      </c>
    </row>
    <row r="460">
      <c r="A460" s="0" t="inlineStr">
        <is>
          <t xml:space="preserve">2014-10-27</t>
        </is>
      </c>
      <c r="B460" s="16">
        <v>41939</v>
      </c>
      <c r="C460" s="8">
        <v>33.2</v>
      </c>
      <c r="D460" s="4">
        <v>23751948</v>
      </c>
      <c r="E460" s="0" t="str">
        <f>"oct14"</f>
        <v>oct14</v>
      </c>
      <c r="F460" s="4">
        <v>0</v>
      </c>
    </row>
    <row r="461">
      <c r="A461" s="0" t="inlineStr">
        <is>
          <t xml:space="preserve">2014-10-28</t>
        </is>
      </c>
      <c r="B461" s="16">
        <v>41940</v>
      </c>
      <c r="C461" s="8">
        <v>33.74</v>
      </c>
      <c r="D461" s="4">
        <v>21859946</v>
      </c>
      <c r="E461" s="0" t="str">
        <f>"oct14"</f>
        <v>oct14</v>
      </c>
      <c r="F461" s="4">
        <v>0</v>
      </c>
    </row>
    <row r="462">
      <c r="A462" s="0" t="inlineStr">
        <is>
          <t xml:space="preserve">2014-10-29</t>
        </is>
      </c>
      <c r="B462" s="16">
        <v>41941</v>
      </c>
      <c r="C462" s="8">
        <v>33.92</v>
      </c>
      <c r="D462" s="4">
        <v>24615225</v>
      </c>
      <c r="E462" s="0" t="str">
        <f>"oct14"</f>
        <v>oct14</v>
      </c>
      <c r="F462" s="4">
        <v>0</v>
      </c>
    </row>
    <row r="463">
      <c r="A463" s="0" t="inlineStr">
        <is>
          <t xml:space="preserve">2014-10-30</t>
        </is>
      </c>
      <c r="B463" s="16">
        <v>41942</v>
      </c>
      <c r="C463" s="8">
        <v>32.58</v>
      </c>
      <c r="D463" s="4">
        <v>55217857</v>
      </c>
      <c r="E463" s="0" t="str">
        <f>"oct14"</f>
        <v>oct14</v>
      </c>
      <c r="F463" s="4">
        <v>0</v>
      </c>
    </row>
    <row r="464">
      <c r="A464" s="0" t="inlineStr">
        <is>
          <t xml:space="preserve">2014-10-31</t>
        </is>
      </c>
      <c r="B464" s="16">
        <v>41943</v>
      </c>
      <c r="C464" s="8">
        <v>34.01</v>
      </c>
      <c r="D464" s="4">
        <v>52089698</v>
      </c>
      <c r="E464" s="0" t="str">
        <f>"oct14"</f>
        <v>oct14</v>
      </c>
      <c r="F464" s="4">
        <v>1</v>
      </c>
    </row>
    <row r="465">
      <c r="A465" s="0" t="inlineStr">
        <is>
          <t xml:space="preserve">2014-11-03</t>
        </is>
      </c>
      <c r="B465" s="16">
        <v>41946</v>
      </c>
      <c r="C465" s="8">
        <v>34.31</v>
      </c>
      <c r="D465" s="4">
        <v>28703617</v>
      </c>
      <c r="E465" s="0" t="str">
        <f>"nov14"</f>
        <v>nov14</v>
      </c>
      <c r="F465" s="4">
        <v>0</v>
      </c>
    </row>
    <row r="466">
      <c r="A466" s="0" t="inlineStr">
        <is>
          <t xml:space="preserve">2014-11-04</t>
        </is>
      </c>
      <c r="B466" s="16">
        <v>41947</v>
      </c>
      <c r="C466" s="8">
        <v>34.54</v>
      </c>
      <c r="D466" s="4">
        <v>34695928</v>
      </c>
      <c r="E466" s="0" t="str">
        <f>"nov14"</f>
        <v>nov14</v>
      </c>
      <c r="F466" s="4">
        <v>0</v>
      </c>
    </row>
    <row r="467">
      <c r="A467" s="0" t="inlineStr">
        <is>
          <t xml:space="preserve">2014-11-05</t>
        </is>
      </c>
      <c r="B467" s="16">
        <v>41948</v>
      </c>
      <c r="C467" s="8">
        <v>33.76</v>
      </c>
      <c r="D467" s="4">
        <v>34705503</v>
      </c>
      <c r="E467" s="0" t="str">
        <f>"nov14"</f>
        <v>nov14</v>
      </c>
      <c r="F467" s="4">
        <v>0</v>
      </c>
    </row>
    <row r="468">
      <c r="A468" s="0" t="inlineStr">
        <is>
          <t xml:space="preserve">2014-11-06</t>
        </is>
      </c>
      <c r="B468" s="16">
        <v>41949</v>
      </c>
      <c r="C468" s="8">
        <v>33.82</v>
      </c>
      <c r="D468" s="4">
        <v>25240559</v>
      </c>
      <c r="E468" s="0" t="str">
        <f>"nov14"</f>
        <v>nov14</v>
      </c>
      <c r="F468" s="4">
        <v>0</v>
      </c>
    </row>
    <row r="469">
      <c r="A469" s="0" t="inlineStr">
        <is>
          <t xml:space="preserve">2014-11-07</t>
        </is>
      </c>
      <c r="B469" s="16">
        <v>41950</v>
      </c>
      <c r="C469" s="8">
        <v>33.58</v>
      </c>
      <c r="D469" s="4">
        <v>27604495</v>
      </c>
      <c r="E469" s="0" t="str">
        <f>"nov14"</f>
        <v>nov14</v>
      </c>
      <c r="F469" s="4">
        <v>0</v>
      </c>
    </row>
    <row r="470">
      <c r="A470" s="0" t="inlineStr">
        <is>
          <t xml:space="preserve">2014-11-10</t>
        </is>
      </c>
      <c r="B470" s="16">
        <v>41953</v>
      </c>
      <c r="C470" s="8">
        <v>33.26</v>
      </c>
      <c r="D470" s="4">
        <v>30653627</v>
      </c>
      <c r="E470" s="0" t="str">
        <f>"nov14"</f>
        <v>nov14</v>
      </c>
      <c r="F470" s="4">
        <v>0</v>
      </c>
    </row>
    <row r="471">
      <c r="A471" s="0" t="inlineStr">
        <is>
          <t xml:space="preserve">2014-11-11</t>
        </is>
      </c>
      <c r="B471" s="16">
        <v>41954</v>
      </c>
      <c r="C471" s="8">
        <v>33.31</v>
      </c>
      <c r="D471" s="4">
        <v>19676704</v>
      </c>
      <c r="E471" s="0" t="str">
        <f>"nov14"</f>
        <v>nov14</v>
      </c>
      <c r="F471" s="4">
        <v>0</v>
      </c>
    </row>
    <row r="472">
      <c r="A472" s="0" t="inlineStr">
        <is>
          <t xml:space="preserve">2014-11-12</t>
        </is>
      </c>
      <c r="B472" s="16">
        <v>41955</v>
      </c>
      <c r="C472" s="8">
        <v>33.38</v>
      </c>
      <c r="D472" s="4">
        <v>22864222</v>
      </c>
      <c r="E472" s="0" t="str">
        <f>"nov14"</f>
        <v>nov14</v>
      </c>
      <c r="F472" s="4">
        <v>0</v>
      </c>
    </row>
    <row r="473">
      <c r="A473" s="0" t="inlineStr">
        <is>
          <t xml:space="preserve">2014-11-13</t>
        </is>
      </c>
      <c r="B473" s="16">
        <v>41956</v>
      </c>
      <c r="C473" s="8">
        <v>33.68</v>
      </c>
      <c r="D473" s="4">
        <v>26449256</v>
      </c>
      <c r="E473" s="0" t="str">
        <f>"nov14"</f>
        <v>nov14</v>
      </c>
      <c r="F473" s="4">
        <v>0</v>
      </c>
    </row>
    <row r="474">
      <c r="A474" s="0" t="inlineStr">
        <is>
          <t xml:space="preserve">2014-11-14</t>
        </is>
      </c>
      <c r="B474" s="16">
        <v>41957</v>
      </c>
      <c r="C474" s="8">
        <v>33.95</v>
      </c>
      <c r="D474" s="4">
        <v>18104633</v>
      </c>
      <c r="E474" s="0" t="str">
        <f>"nov14"</f>
        <v>nov14</v>
      </c>
      <c r="F474" s="4">
        <v>0</v>
      </c>
    </row>
    <row r="475">
      <c r="A475" s="0" t="inlineStr">
        <is>
          <t xml:space="preserve">2014-11-17</t>
        </is>
      </c>
      <c r="B475" s="16">
        <v>41960</v>
      </c>
      <c r="C475" s="8">
        <v>34.24</v>
      </c>
      <c r="D475" s="4">
        <v>17646285</v>
      </c>
      <c r="E475" s="0" t="str">
        <f>"nov14"</f>
        <v>nov14</v>
      </c>
      <c r="F475" s="4">
        <v>0</v>
      </c>
    </row>
    <row r="476">
      <c r="A476" s="0" t="inlineStr">
        <is>
          <t xml:space="preserve">2014-11-18</t>
        </is>
      </c>
      <c r="B476" s="16">
        <v>41961</v>
      </c>
      <c r="C476" s="8">
        <v>34.71</v>
      </c>
      <c r="D476" s="4">
        <v>30676720</v>
      </c>
      <c r="E476" s="0" t="str">
        <f>"nov14"</f>
        <v>nov14</v>
      </c>
      <c r="F476" s="4">
        <v>0</v>
      </c>
    </row>
    <row r="477">
      <c r="A477" s="0" t="inlineStr">
        <is>
          <t xml:space="preserve">2014-11-19</t>
        </is>
      </c>
      <c r="B477" s="16">
        <v>41962</v>
      </c>
      <c r="C477" s="8">
        <v>34.35</v>
      </c>
      <c r="D477" s="4">
        <v>21289619</v>
      </c>
      <c r="E477" s="0" t="str">
        <f>"nov14"</f>
        <v>nov14</v>
      </c>
      <c r="F477" s="4">
        <v>0</v>
      </c>
    </row>
    <row r="478">
      <c r="A478" s="0" t="inlineStr">
        <is>
          <t xml:space="preserve">2014-11-20</t>
        </is>
      </c>
      <c r="B478" s="16">
        <v>41963</v>
      </c>
      <c r="C478" s="8">
        <v>35.95</v>
      </c>
      <c r="D478" s="4">
        <v>61994706</v>
      </c>
      <c r="E478" s="0" t="str">
        <f>"nov14"</f>
        <v>nov14</v>
      </c>
      <c r="F478" s="4">
        <v>0</v>
      </c>
    </row>
    <row r="479">
      <c r="A479" s="0" t="inlineStr">
        <is>
          <t xml:space="preserve">2014-11-21</t>
        </is>
      </c>
      <c r="B479" s="16">
        <v>41964</v>
      </c>
      <c r="C479" s="8">
        <v>35.59</v>
      </c>
      <c r="D479" s="4">
        <v>56721572</v>
      </c>
      <c r="E479" s="0" t="str">
        <f>"nov14"</f>
        <v>nov14</v>
      </c>
      <c r="F479" s="4">
        <v>0</v>
      </c>
    </row>
    <row r="480">
      <c r="A480" s="0" t="inlineStr">
        <is>
          <t xml:space="preserve">2014-11-24</t>
        </is>
      </c>
      <c r="B480" s="16">
        <v>41967</v>
      </c>
      <c r="C480" s="8">
        <v>36.25</v>
      </c>
      <c r="D480" s="4">
        <v>33321144</v>
      </c>
      <c r="E480" s="0" t="str">
        <f>"nov14"</f>
        <v>nov14</v>
      </c>
      <c r="F480" s="4">
        <v>0</v>
      </c>
    </row>
    <row r="481">
      <c r="A481" s="0" t="inlineStr">
        <is>
          <t xml:space="preserve">2014-11-25</t>
        </is>
      </c>
      <c r="B481" s="16">
        <v>41968</v>
      </c>
      <c r="C481" s="8">
        <v>36.32</v>
      </c>
      <c r="D481" s="4">
        <v>29093173</v>
      </c>
      <c r="E481" s="0" t="str">
        <f>"nov14"</f>
        <v>nov14</v>
      </c>
      <c r="F481" s="4">
        <v>0</v>
      </c>
    </row>
    <row r="482">
      <c r="A482" s="0" t="inlineStr">
        <is>
          <t xml:space="preserve">2014-11-26</t>
        </is>
      </c>
      <c r="B482" s="16">
        <v>41969</v>
      </c>
      <c r="C482" s="8">
        <v>36.9</v>
      </c>
      <c r="D482" s="4">
        <v>24062025</v>
      </c>
      <c r="E482" s="0" t="str">
        <f>"nov14"</f>
        <v>nov14</v>
      </c>
      <c r="F482" s="4">
        <v>0</v>
      </c>
    </row>
    <row r="483">
      <c r="A483" s="0" t="inlineStr">
        <is>
          <t xml:space="preserve">2014-11-28</t>
        </is>
      </c>
      <c r="B483" s="16">
        <v>41971</v>
      </c>
      <c r="C483" s="8">
        <v>37.25</v>
      </c>
      <c r="D483" s="4">
        <v>19128510</v>
      </c>
      <c r="E483" s="0" t="str">
        <f>"nov14"</f>
        <v>nov14</v>
      </c>
      <c r="F483" s="4">
        <v>1</v>
      </c>
    </row>
    <row r="484">
      <c r="A484" s="0" t="inlineStr">
        <is>
          <t xml:space="preserve">2014-12-01</t>
        </is>
      </c>
      <c r="B484" s="16">
        <v>41974</v>
      </c>
      <c r="C484" s="8">
        <v>37.17</v>
      </c>
      <c r="D484" s="4">
        <v>30904004</v>
      </c>
      <c r="E484" s="0" t="str">
        <f>"dec14"</f>
        <v>dec14</v>
      </c>
      <c r="F484" s="4">
        <v>0</v>
      </c>
    </row>
    <row r="485">
      <c r="A485" s="0" t="inlineStr">
        <is>
          <t xml:space="preserve">2014-12-02</t>
        </is>
      </c>
      <c r="B485" s="16">
        <v>41975</v>
      </c>
      <c r="C485" s="8">
        <v>37.6</v>
      </c>
      <c r="D485" s="4">
        <v>28361104</v>
      </c>
      <c r="E485" s="0" t="str">
        <f>"dec14"</f>
        <v>dec14</v>
      </c>
      <c r="F485" s="4">
        <v>0</v>
      </c>
    </row>
    <row r="486">
      <c r="A486" s="0" t="inlineStr">
        <is>
          <t xml:space="preserve">2014-12-03</t>
        </is>
      </c>
      <c r="B486" s="16">
        <v>41976</v>
      </c>
      <c r="C486" s="8">
        <v>37.43</v>
      </c>
      <c r="D486" s="4">
        <v>30660821</v>
      </c>
      <c r="E486" s="0" t="str">
        <f>"dec14"</f>
        <v>dec14</v>
      </c>
      <c r="F486" s="4">
        <v>0</v>
      </c>
    </row>
    <row r="487">
      <c r="A487" s="0" t="inlineStr">
        <is>
          <t xml:space="preserve">2014-12-04</t>
        </is>
      </c>
      <c r="B487" s="16">
        <v>41977</v>
      </c>
      <c r="C487" s="8">
        <v>37.46</v>
      </c>
      <c r="D487" s="4">
        <v>23397863</v>
      </c>
      <c r="E487" s="0" t="str">
        <f>"dec14"</f>
        <v>dec14</v>
      </c>
      <c r="F487" s="4">
        <v>0</v>
      </c>
    </row>
    <row r="488">
      <c r="A488" s="0" t="inlineStr">
        <is>
          <t xml:space="preserve">2014-12-05</t>
        </is>
      </c>
      <c r="B488" s="16">
        <v>41978</v>
      </c>
      <c r="C488" s="8">
        <v>37.67</v>
      </c>
      <c r="D488" s="4">
        <v>20527600</v>
      </c>
      <c r="E488" s="0" t="str">
        <f>"dec14"</f>
        <v>dec14</v>
      </c>
      <c r="F488" s="4">
        <v>0</v>
      </c>
    </row>
    <row r="489">
      <c r="A489" s="0" t="inlineStr">
        <is>
          <t xml:space="preserve">2014-12-08</t>
        </is>
      </c>
      <c r="B489" s="16">
        <v>41981</v>
      </c>
      <c r="C489" s="8">
        <v>37.2</v>
      </c>
      <c r="D489" s="4">
        <v>28134819</v>
      </c>
      <c r="E489" s="0" t="str">
        <f>"dec14"</f>
        <v>dec14</v>
      </c>
      <c r="F489" s="4">
        <v>0</v>
      </c>
    </row>
    <row r="490">
      <c r="A490" s="0" t="inlineStr">
        <is>
          <t xml:space="preserve">2014-12-09</t>
        </is>
      </c>
      <c r="B490" s="16">
        <v>41982</v>
      </c>
      <c r="C490" s="8">
        <v>36.89</v>
      </c>
      <c r="D490" s="4">
        <v>28487318</v>
      </c>
      <c r="E490" s="0" t="str">
        <f>"dec14"</f>
        <v>dec14</v>
      </c>
      <c r="F490" s="4">
        <v>0</v>
      </c>
    </row>
    <row r="491">
      <c r="A491" s="0" t="inlineStr">
        <is>
          <t xml:space="preserve">2014-12-10</t>
        </is>
      </c>
      <c r="B491" s="16">
        <v>41983</v>
      </c>
      <c r="C491" s="8">
        <v>36.42</v>
      </c>
      <c r="D491" s="4">
        <v>27499869</v>
      </c>
      <c r="E491" s="0" t="str">
        <f>"dec14"</f>
        <v>dec14</v>
      </c>
      <c r="F491" s="4">
        <v>0</v>
      </c>
    </row>
    <row r="492">
      <c r="A492" s="0" t="inlineStr">
        <is>
          <t xml:space="preserve">2014-12-11</t>
        </is>
      </c>
      <c r="B492" s="16">
        <v>41984</v>
      </c>
      <c r="C492" s="8">
        <v>36.7</v>
      </c>
      <c r="D492" s="4">
        <v>25090084</v>
      </c>
      <c r="E492" s="0" t="str">
        <f>"dec14"</f>
        <v>dec14</v>
      </c>
      <c r="F492" s="4">
        <v>0</v>
      </c>
    </row>
    <row r="493">
      <c r="A493" s="0" t="inlineStr">
        <is>
          <t xml:space="preserve">2014-12-12</t>
        </is>
      </c>
      <c r="B493" s="16">
        <v>41985</v>
      </c>
      <c r="C493" s="8">
        <v>36.23</v>
      </c>
      <c r="D493" s="4">
        <v>29322529</v>
      </c>
      <c r="E493" s="0" t="str">
        <f>"dec14"</f>
        <v>dec14</v>
      </c>
      <c r="F493" s="4">
        <v>0</v>
      </c>
    </row>
    <row r="494">
      <c r="A494" s="0" t="inlineStr">
        <is>
          <t xml:space="preserve">2014-12-15</t>
        </is>
      </c>
      <c r="B494" s="16">
        <v>41988</v>
      </c>
      <c r="C494" s="8">
        <v>35.92</v>
      </c>
      <c r="D494" s="4">
        <v>30633423</v>
      </c>
      <c r="E494" s="0" t="str">
        <f>"dec14"</f>
        <v>dec14</v>
      </c>
      <c r="F494" s="4">
        <v>0</v>
      </c>
    </row>
    <row r="495">
      <c r="A495" s="0" t="inlineStr">
        <is>
          <t xml:space="preserve">2014-12-16</t>
        </is>
      </c>
      <c r="B495" s="16">
        <v>41989</v>
      </c>
      <c r="C495" s="8">
        <v>35.56</v>
      </c>
      <c r="D495" s="4">
        <v>31166334</v>
      </c>
      <c r="E495" s="0" t="str">
        <f>"dec14"</f>
        <v>dec14</v>
      </c>
      <c r="F495" s="4">
        <v>0</v>
      </c>
    </row>
    <row r="496">
      <c r="A496" s="0" t="inlineStr">
        <is>
          <t xml:space="preserve">2014-12-17</t>
        </is>
      </c>
      <c r="B496" s="16">
        <v>41990</v>
      </c>
      <c r="C496" s="8">
        <v>36.24</v>
      </c>
      <c r="D496" s="4">
        <v>31637748</v>
      </c>
      <c r="E496" s="0" t="str">
        <f>"dec14"</f>
        <v>dec14</v>
      </c>
      <c r="F496" s="4">
        <v>0</v>
      </c>
    </row>
    <row r="497">
      <c r="A497" s="0" t="inlineStr">
        <is>
          <t xml:space="preserve">2014-12-18</t>
        </is>
      </c>
      <c r="B497" s="16">
        <v>41991</v>
      </c>
      <c r="C497" s="8">
        <v>37.02</v>
      </c>
      <c r="D497" s="4">
        <v>32128124</v>
      </c>
      <c r="E497" s="0" t="str">
        <f>"dec14"</f>
        <v>dec14</v>
      </c>
      <c r="F497" s="4">
        <v>0</v>
      </c>
    </row>
    <row r="498">
      <c r="A498" s="0" t="inlineStr">
        <is>
          <t xml:space="preserve">2014-12-19</t>
        </is>
      </c>
      <c r="B498" s="16">
        <v>41992</v>
      </c>
      <c r="C498" s="8">
        <v>36.37</v>
      </c>
      <c r="D498" s="4">
        <v>76786814</v>
      </c>
      <c r="E498" s="0" t="str">
        <f>"dec14"</f>
        <v>dec14</v>
      </c>
      <c r="F498" s="4">
        <v>0</v>
      </c>
    </row>
    <row r="499">
      <c r="A499" s="0" t="inlineStr">
        <is>
          <t xml:space="preserve">2014-12-22</t>
        </is>
      </c>
      <c r="B499" s="16">
        <v>41995</v>
      </c>
      <c r="C499" s="8">
        <v>37.21</v>
      </c>
      <c r="D499" s="4">
        <v>29227071</v>
      </c>
      <c r="E499" s="0" t="str">
        <f>"dec14"</f>
        <v>dec14</v>
      </c>
      <c r="F499" s="4">
        <v>0</v>
      </c>
    </row>
    <row r="500">
      <c r="A500" s="0" t="inlineStr">
        <is>
          <t xml:space="preserve">2014-12-23</t>
        </is>
      </c>
      <c r="B500" s="16">
        <v>41996</v>
      </c>
      <c r="C500" s="8">
        <v>37.43</v>
      </c>
      <c r="D500" s="4">
        <v>22169713</v>
      </c>
      <c r="E500" s="0" t="str">
        <f>"dec14"</f>
        <v>dec14</v>
      </c>
      <c r="F500" s="4">
        <v>0</v>
      </c>
    </row>
    <row r="501">
      <c r="A501" s="0" t="inlineStr">
        <is>
          <t xml:space="preserve">2014-12-24</t>
        </is>
      </c>
      <c r="B501" s="16">
        <v>41997</v>
      </c>
      <c r="C501" s="8">
        <v>37.44</v>
      </c>
      <c r="D501" s="4">
        <v>12109122</v>
      </c>
      <c r="E501" s="0" t="str">
        <f>"dec14"</f>
        <v>dec14</v>
      </c>
      <c r="F501" s="4">
        <v>0</v>
      </c>
    </row>
    <row r="502">
      <c r="A502" s="0" t="inlineStr">
        <is>
          <t xml:space="preserve">2014-12-26</t>
        </is>
      </c>
      <c r="B502" s="16">
        <v>41999</v>
      </c>
      <c r="C502" s="8">
        <v>37.55</v>
      </c>
      <c r="D502" s="4">
        <v>14037176</v>
      </c>
      <c r="E502" s="0" t="str">
        <f>"dec14"</f>
        <v>dec14</v>
      </c>
      <c r="F502" s="4">
        <v>0</v>
      </c>
    </row>
    <row r="503">
      <c r="A503" s="0" t="inlineStr">
        <is>
          <t xml:space="preserve">2014-12-29</t>
        </is>
      </c>
      <c r="B503" s="16">
        <v>42002</v>
      </c>
      <c r="C503" s="8">
        <v>37.18</v>
      </c>
      <c r="D503" s="4">
        <v>12203309</v>
      </c>
      <c r="E503" s="0" t="str">
        <f>"dec14"</f>
        <v>dec14</v>
      </c>
      <c r="F503" s="4">
        <v>0</v>
      </c>
    </row>
    <row r="504">
      <c r="A504" s="0" t="inlineStr">
        <is>
          <t xml:space="preserve">2014-12-30</t>
        </is>
      </c>
      <c r="B504" s="16">
        <v>42003</v>
      </c>
      <c r="C504" s="8">
        <v>36.76</v>
      </c>
      <c r="D504" s="4">
        <v>15214093</v>
      </c>
      <c r="E504" s="0" t="str">
        <f>"dec14"</f>
        <v>dec14</v>
      </c>
      <c r="F504" s="4">
        <v>0</v>
      </c>
    </row>
    <row r="505">
      <c r="A505" s="0" t="inlineStr">
        <is>
          <t xml:space="preserve">2014-12-31</t>
        </is>
      </c>
      <c r="B505" s="16">
        <v>42004</v>
      </c>
      <c r="C505" s="8">
        <v>36.29</v>
      </c>
      <c r="D505" s="4">
        <v>20393618</v>
      </c>
      <c r="E505" s="0" t="str">
        <f>"dec14"</f>
        <v>dec14</v>
      </c>
      <c r="F505" s="4">
        <v>1</v>
      </c>
    </row>
    <row r="506">
      <c r="A506" s="0" t="inlineStr">
        <is>
          <t xml:space="preserve">2015-01-02</t>
        </is>
      </c>
      <c r="B506" s="16">
        <v>42006</v>
      </c>
      <c r="C506" s="8">
        <v>36.36</v>
      </c>
      <c r="D506" s="4">
        <v>23605607</v>
      </c>
      <c r="E506" s="0" t="str">
        <f>"jan15"</f>
        <v>jan15</v>
      </c>
      <c r="F506" s="4">
        <v>0</v>
      </c>
    </row>
    <row r="507">
      <c r="A507" s="0" t="inlineStr">
        <is>
          <t xml:space="preserve">2015-01-05</t>
        </is>
      </c>
      <c r="B507" s="16">
        <v>42009</v>
      </c>
      <c r="C507" s="8">
        <v>35.95</v>
      </c>
      <c r="D507" s="4">
        <v>32784975</v>
      </c>
      <c r="E507" s="0" t="str">
        <f>"jan15"</f>
        <v>jan15</v>
      </c>
      <c r="F507" s="4">
        <v>0</v>
      </c>
    </row>
    <row r="508">
      <c r="A508" s="0" t="inlineStr">
        <is>
          <t xml:space="preserve">2015-01-06</t>
        </is>
      </c>
      <c r="B508" s="16">
        <v>42010</v>
      </c>
      <c r="C508" s="8">
        <v>35.28</v>
      </c>
      <c r="D508" s="4">
        <v>30847578</v>
      </c>
      <c r="E508" s="0" t="str">
        <f>"jan15"</f>
        <v>jan15</v>
      </c>
      <c r="F508" s="4">
        <v>0</v>
      </c>
    </row>
    <row r="509">
      <c r="A509" s="0" t="inlineStr">
        <is>
          <t xml:space="preserve">2015-01-07</t>
        </is>
      </c>
      <c r="B509" s="16">
        <v>42011</v>
      </c>
      <c r="C509" s="8">
        <v>36.02</v>
      </c>
      <c r="D509" s="4">
        <v>27725167</v>
      </c>
      <c r="E509" s="0" t="str">
        <f>"jan15"</f>
        <v>jan15</v>
      </c>
      <c r="F509" s="4">
        <v>0</v>
      </c>
    </row>
    <row r="510">
      <c r="A510" s="0" t="inlineStr">
        <is>
          <t xml:space="preserve">2015-01-08</t>
        </is>
      </c>
      <c r="B510" s="16">
        <v>42012</v>
      </c>
      <c r="C510" s="8">
        <v>36.69</v>
      </c>
      <c r="D510" s="4">
        <v>31765371</v>
      </c>
      <c r="E510" s="0" t="str">
        <f>"jan15"</f>
        <v>jan15</v>
      </c>
      <c r="F510" s="4">
        <v>0</v>
      </c>
    </row>
    <row r="511">
      <c r="A511" s="0" t="inlineStr">
        <is>
          <t xml:space="preserve">2015-01-09</t>
        </is>
      </c>
      <c r="B511" s="16">
        <v>42013</v>
      </c>
      <c r="C511" s="8">
        <v>36.76</v>
      </c>
      <c r="D511" s="4">
        <v>22850524</v>
      </c>
      <c r="E511" s="0" t="str">
        <f>"jan15"</f>
        <v>jan15</v>
      </c>
      <c r="F511" s="4">
        <v>0</v>
      </c>
    </row>
    <row r="512">
      <c r="A512" s="0" t="inlineStr">
        <is>
          <t xml:space="preserve">2015-01-12</t>
        </is>
      </c>
      <c r="B512" s="16">
        <v>42016</v>
      </c>
      <c r="C512" s="8">
        <v>36.6</v>
      </c>
      <c r="D512" s="4">
        <v>29400781</v>
      </c>
      <c r="E512" s="0" t="str">
        <f>"jan15"</f>
        <v>jan15</v>
      </c>
      <c r="F512" s="4">
        <v>0</v>
      </c>
    </row>
    <row r="513">
      <c r="A513" s="0" t="inlineStr">
        <is>
          <t xml:space="preserve">2015-01-13</t>
        </is>
      </c>
      <c r="B513" s="16">
        <v>42017</v>
      </c>
      <c r="C513" s="8">
        <v>36.5</v>
      </c>
      <c r="D513" s="4">
        <v>31477952</v>
      </c>
      <c r="E513" s="0" t="str">
        <f>"jan15"</f>
        <v>jan15</v>
      </c>
      <c r="F513" s="4">
        <v>0</v>
      </c>
    </row>
    <row r="514">
      <c r="A514" s="0" t="inlineStr">
        <is>
          <t xml:space="preserve">2015-01-14</t>
        </is>
      </c>
      <c r="B514" s="16">
        <v>42018</v>
      </c>
      <c r="C514" s="8">
        <v>36.35</v>
      </c>
      <c r="D514" s="4">
        <v>34250293</v>
      </c>
      <c r="E514" s="0" t="str">
        <f>"jan15"</f>
        <v>jan15</v>
      </c>
      <c r="F514" s="4">
        <v>0</v>
      </c>
    </row>
    <row r="515">
      <c r="A515" s="0" t="inlineStr">
        <is>
          <t xml:space="preserve">2015-01-15</t>
        </is>
      </c>
      <c r="B515" s="16">
        <v>42019</v>
      </c>
      <c r="C515" s="8">
        <v>36.19</v>
      </c>
      <c r="D515" s="4">
        <v>47181771</v>
      </c>
      <c r="E515" s="0" t="str">
        <f>"jan15"</f>
        <v>jan15</v>
      </c>
      <c r="F515" s="4">
        <v>0</v>
      </c>
    </row>
    <row r="516">
      <c r="A516" s="0" t="inlineStr">
        <is>
          <t xml:space="preserve">2015-01-16</t>
        </is>
      </c>
      <c r="B516" s="16">
        <v>42020</v>
      </c>
      <c r="C516" s="8">
        <v>36.45</v>
      </c>
      <c r="D516" s="4">
        <v>62812193</v>
      </c>
      <c r="E516" s="0" t="str">
        <f>"jan15"</f>
        <v>jan15</v>
      </c>
      <c r="F516" s="4">
        <v>0</v>
      </c>
    </row>
    <row r="517">
      <c r="A517" s="0" t="inlineStr">
        <is>
          <t xml:space="preserve">2015-01-20</t>
        </is>
      </c>
      <c r="B517" s="16">
        <v>42024</v>
      </c>
      <c r="C517" s="8">
        <v>36.09</v>
      </c>
      <c r="D517" s="4">
        <v>35929420</v>
      </c>
      <c r="E517" s="0" t="str">
        <f>"jan15"</f>
        <v>jan15</v>
      </c>
      <c r="F517" s="4">
        <v>0</v>
      </c>
    </row>
    <row r="518">
      <c r="A518" s="0" t="inlineStr">
        <is>
          <t xml:space="preserve">2015-01-21</t>
        </is>
      </c>
      <c r="B518" s="16">
        <v>42025</v>
      </c>
      <c r="C518" s="8">
        <v>36.48</v>
      </c>
      <c r="D518" s="4">
        <v>27442597</v>
      </c>
      <c r="E518" s="0" t="str">
        <f>"jan15"</f>
        <v>jan15</v>
      </c>
      <c r="F518" s="4">
        <v>0</v>
      </c>
    </row>
    <row r="519">
      <c r="A519" s="0" t="inlineStr">
        <is>
          <t xml:space="preserve">2015-01-22</t>
        </is>
      </c>
      <c r="B519" s="16">
        <v>42026</v>
      </c>
      <c r="C519" s="8">
        <v>36.91</v>
      </c>
      <c r="D519" s="4">
        <v>31809899</v>
      </c>
      <c r="E519" s="0" t="str">
        <f>"jan15"</f>
        <v>jan15</v>
      </c>
      <c r="F519" s="4">
        <v>0</v>
      </c>
    </row>
    <row r="520">
      <c r="A520" s="0" t="inlineStr">
        <is>
          <t xml:space="preserve">2015-01-23</t>
        </is>
      </c>
      <c r="B520" s="16">
        <v>42027</v>
      </c>
      <c r="C520" s="8">
        <v>36.45</v>
      </c>
      <c r="D520" s="4">
        <v>27427055</v>
      </c>
      <c r="E520" s="0" t="str">
        <f>"jan15"</f>
        <v>jan15</v>
      </c>
      <c r="F520" s="4">
        <v>0</v>
      </c>
    </row>
    <row r="521">
      <c r="A521" s="0" t="inlineStr">
        <is>
          <t xml:space="preserve">2015-01-26</t>
        </is>
      </c>
      <c r="B521" s="16">
        <v>42030</v>
      </c>
      <c r="C521" s="8">
        <v>35.81</v>
      </c>
      <c r="D521" s="4">
        <v>30906818</v>
      </c>
      <c r="E521" s="0" t="str">
        <f>"jan15"</f>
        <v>jan15</v>
      </c>
      <c r="F521" s="4">
        <v>0</v>
      </c>
    </row>
    <row r="522">
      <c r="A522" s="0" t="inlineStr">
        <is>
          <t xml:space="preserve">2015-01-27</t>
        </is>
      </c>
      <c r="B522" s="16">
        <v>42031</v>
      </c>
      <c r="C522" s="8">
        <v>34.19</v>
      </c>
      <c r="D522" s="4">
        <v>58456203</v>
      </c>
      <c r="E522" s="0" t="str">
        <f>"jan15"</f>
        <v>jan15</v>
      </c>
      <c r="F522" s="4">
        <v>0</v>
      </c>
    </row>
    <row r="523">
      <c r="A523" s="0" t="inlineStr">
        <is>
          <t xml:space="preserve">2015-01-28</t>
        </is>
      </c>
      <c r="B523" s="16">
        <v>42032</v>
      </c>
      <c r="C523" s="8">
        <v>33.78</v>
      </c>
      <c r="D523" s="4">
        <v>34929097</v>
      </c>
      <c r="E523" s="0" t="str">
        <f>"jan15"</f>
        <v>jan15</v>
      </c>
      <c r="F523" s="4">
        <v>0</v>
      </c>
    </row>
    <row r="524">
      <c r="A524" s="0" t="inlineStr">
        <is>
          <t xml:space="preserve">2015-01-29</t>
        </is>
      </c>
      <c r="B524" s="16">
        <v>42033</v>
      </c>
      <c r="C524" s="8">
        <v>34.21</v>
      </c>
      <c r="D524" s="4">
        <v>29569376</v>
      </c>
      <c r="E524" s="0" t="str">
        <f>"jan15"</f>
        <v>jan15</v>
      </c>
      <c r="F524" s="4">
        <v>0</v>
      </c>
    </row>
    <row r="525">
      <c r="A525" s="0" t="inlineStr">
        <is>
          <t xml:space="preserve">2015-01-30</t>
        </is>
      </c>
      <c r="B525" s="16">
        <v>42034</v>
      </c>
      <c r="C525" s="8">
        <v>33.04</v>
      </c>
      <c r="D525" s="4">
        <v>38719736</v>
      </c>
      <c r="E525" s="0" t="str">
        <f>"jan15"</f>
        <v>jan15</v>
      </c>
      <c r="F525" s="4">
        <v>1</v>
      </c>
    </row>
    <row r="526">
      <c r="A526" s="0" t="inlineStr">
        <is>
          <t xml:space="preserve">2015-02-02</t>
        </is>
      </c>
      <c r="B526" s="16">
        <v>42037</v>
      </c>
      <c r="C526" s="8">
        <v>33.65</v>
      </c>
      <c r="D526" s="4">
        <v>38733750</v>
      </c>
      <c r="E526" s="0" t="str">
        <f>"feb15"</f>
        <v>feb15</v>
      </c>
      <c r="F526" s="4">
        <v>0</v>
      </c>
    </row>
    <row r="527">
      <c r="A527" s="0" t="inlineStr">
        <is>
          <t xml:space="preserve">2015-02-03</t>
        </is>
      </c>
      <c r="B527" s="16">
        <v>42038</v>
      </c>
      <c r="C527" s="8">
        <v>33.7</v>
      </c>
      <c r="D527" s="4">
        <v>36038320</v>
      </c>
      <c r="E527" s="0" t="str">
        <f>"feb15"</f>
        <v>feb15</v>
      </c>
      <c r="F527" s="4">
        <v>0</v>
      </c>
    </row>
    <row r="528">
      <c r="A528" s="0" t="inlineStr">
        <is>
          <t xml:space="preserve">2015-02-04</t>
        </is>
      </c>
      <c r="B528" s="16">
        <v>42039</v>
      </c>
      <c r="C528" s="8">
        <v>33.6</v>
      </c>
      <c r="D528" s="4">
        <v>25052751</v>
      </c>
      <c r="E528" s="0" t="str">
        <f>"feb15"</f>
        <v>feb15</v>
      </c>
      <c r="F528" s="4">
        <v>0</v>
      </c>
    </row>
    <row r="529">
      <c r="A529" s="0" t="inlineStr">
        <is>
          <t xml:space="preserve">2015-02-05</t>
        </is>
      </c>
      <c r="B529" s="16">
        <v>42040</v>
      </c>
      <c r="C529" s="8">
        <v>33.94</v>
      </c>
      <c r="D529" s="4">
        <v>20491447</v>
      </c>
      <c r="E529" s="0" t="str">
        <f>"feb15"</f>
        <v>feb15</v>
      </c>
      <c r="F529" s="4">
        <v>0</v>
      </c>
    </row>
    <row r="530">
      <c r="A530" s="0" t="inlineStr">
        <is>
          <t xml:space="preserve">2015-02-06</t>
        </is>
      </c>
      <c r="B530" s="16">
        <v>42041</v>
      </c>
      <c r="C530" s="8">
        <v>33.3</v>
      </c>
      <c r="D530" s="4">
        <v>29342447</v>
      </c>
      <c r="E530" s="0" t="str">
        <f>"feb15"</f>
        <v>feb15</v>
      </c>
      <c r="F530" s="4">
        <v>0</v>
      </c>
    </row>
    <row r="531">
      <c r="A531" s="0" t="inlineStr">
        <is>
          <t xml:space="preserve">2015-02-09</t>
        </is>
      </c>
      <c r="B531" s="16">
        <v>42044</v>
      </c>
      <c r="C531" s="8">
        <v>32.93</v>
      </c>
      <c r="D531" s="4">
        <v>28705479</v>
      </c>
      <c r="E531" s="0" t="str">
        <f>"feb15"</f>
        <v>feb15</v>
      </c>
      <c r="F531" s="4">
        <v>0</v>
      </c>
    </row>
    <row r="532">
      <c r="A532" s="0" t="inlineStr">
        <is>
          <t xml:space="preserve">2015-02-10</t>
        </is>
      </c>
      <c r="B532" s="16">
        <v>42045</v>
      </c>
      <c r="C532" s="8">
        <v>33.7</v>
      </c>
      <c r="D532" s="4">
        <v>20200009</v>
      </c>
      <c r="E532" s="0" t="str">
        <f>"feb15"</f>
        <v>feb15</v>
      </c>
      <c r="F532" s="4">
        <v>0</v>
      </c>
    </row>
    <row r="533">
      <c r="A533" s="0" t="inlineStr">
        <is>
          <t xml:space="preserve">2015-02-11</t>
        </is>
      </c>
      <c r="B533" s="16">
        <v>42046</v>
      </c>
      <c r="C533" s="8">
        <v>33.55</v>
      </c>
      <c r="D533" s="4">
        <v>18364236</v>
      </c>
      <c r="E533" s="0" t="str">
        <f>"feb15"</f>
        <v>feb15</v>
      </c>
      <c r="F533" s="4">
        <v>0</v>
      </c>
    </row>
    <row r="534">
      <c r="A534" s="0" t="inlineStr">
        <is>
          <t xml:space="preserve">2015-02-12</t>
        </is>
      </c>
      <c r="B534" s="16">
        <v>42047</v>
      </c>
      <c r="C534" s="8">
        <v>34.13</v>
      </c>
      <c r="D534" s="4">
        <v>20056660</v>
      </c>
      <c r="E534" s="0" t="str">
        <f>"feb15"</f>
        <v>feb15</v>
      </c>
      <c r="F534" s="4">
        <v>0</v>
      </c>
    </row>
    <row r="535">
      <c r="A535" s="0" t="inlineStr">
        <is>
          <t xml:space="preserve">2015-02-13</t>
        </is>
      </c>
      <c r="B535" s="16">
        <v>42048</v>
      </c>
      <c r="C535" s="8">
        <v>34.36</v>
      </c>
      <c r="D535" s="4">
        <v>18037927</v>
      </c>
      <c r="E535" s="0" t="str">
        <f>"feb15"</f>
        <v>feb15</v>
      </c>
      <c r="F535" s="4">
        <v>0</v>
      </c>
    </row>
    <row r="536">
      <c r="A536" s="0" t="inlineStr">
        <is>
          <t xml:space="preserve">2015-02-17</t>
        </is>
      </c>
      <c r="B536" s="16">
        <v>42052</v>
      </c>
      <c r="C536" s="8">
        <v>34.74</v>
      </c>
      <c r="D536" s="4">
        <v>19374148</v>
      </c>
      <c r="E536" s="0" t="str">
        <f>"feb15"</f>
        <v>feb15</v>
      </c>
      <c r="F536" s="4">
        <v>0</v>
      </c>
    </row>
    <row r="537">
      <c r="A537" s="0" t="inlineStr">
        <is>
          <t xml:space="preserve">2015-02-18</t>
        </is>
      </c>
      <c r="B537" s="16">
        <v>42053</v>
      </c>
      <c r="C537" s="8">
        <v>34.27</v>
      </c>
      <c r="D537" s="4">
        <v>19992887</v>
      </c>
      <c r="E537" s="0" t="str">
        <f>"feb15"</f>
        <v>feb15</v>
      </c>
      <c r="F537" s="4">
        <v>0</v>
      </c>
    </row>
    <row r="538">
      <c r="A538" s="0" t="inlineStr">
        <is>
          <t xml:space="preserve">2015-02-19</t>
        </is>
      </c>
      <c r="B538" s="16">
        <v>42054</v>
      </c>
      <c r="C538" s="8">
        <v>34.21</v>
      </c>
      <c r="D538" s="4">
        <v>11017541</v>
      </c>
      <c r="E538" s="0" t="str">
        <f>"feb15"</f>
        <v>feb15</v>
      </c>
      <c r="F538" s="4">
        <v>0</v>
      </c>
    </row>
    <row r="539">
      <c r="A539" s="0" t="inlineStr">
        <is>
          <t xml:space="preserve">2015-02-20</t>
        </is>
      </c>
      <c r="B539" s="16">
        <v>42055</v>
      </c>
      <c r="C539" s="8">
        <v>34.41</v>
      </c>
      <c r="D539" s="4">
        <v>20955571</v>
      </c>
      <c r="E539" s="0" t="str">
        <f>"feb15"</f>
        <v>feb15</v>
      </c>
      <c r="F539" s="4">
        <v>0</v>
      </c>
    </row>
    <row r="540">
      <c r="A540" s="0" t="inlineStr">
        <is>
          <t xml:space="preserve">2015-02-23</t>
        </is>
      </c>
      <c r="B540" s="16">
        <v>42058</v>
      </c>
      <c r="C540" s="8">
        <v>33.76</v>
      </c>
      <c r="D540" s="4">
        <v>25565529</v>
      </c>
      <c r="E540" s="0" t="str">
        <f>"feb15"</f>
        <v>feb15</v>
      </c>
      <c r="F540" s="4">
        <v>0</v>
      </c>
    </row>
    <row r="541">
      <c r="A541" s="0" t="inlineStr">
        <is>
          <t xml:space="preserve">2015-02-24</t>
        </is>
      </c>
      <c r="B541" s="16">
        <v>42059</v>
      </c>
      <c r="C541" s="8">
        <v>34.41</v>
      </c>
      <c r="D541" s="4">
        <v>29607469</v>
      </c>
      <c r="E541" s="0" t="str">
        <f>"feb15"</f>
        <v>feb15</v>
      </c>
      <c r="F541" s="4">
        <v>0</v>
      </c>
    </row>
    <row r="542">
      <c r="A542" s="0" t="inlineStr">
        <is>
          <t xml:space="preserve">2015-02-25</t>
        </is>
      </c>
      <c r="B542" s="16">
        <v>42060</v>
      </c>
      <c r="C542" s="8">
        <v>33.95</v>
      </c>
      <c r="D542" s="4">
        <v>24686267</v>
      </c>
      <c r="E542" s="0" t="str">
        <f>"feb15"</f>
        <v>feb15</v>
      </c>
      <c r="F542" s="4">
        <v>0</v>
      </c>
    </row>
    <row r="543">
      <c r="A543" s="0" t="inlineStr">
        <is>
          <t xml:space="preserve">2015-02-26</t>
        </is>
      </c>
      <c r="B543" s="16">
        <v>42061</v>
      </c>
      <c r="C543" s="8">
        <v>33.65</v>
      </c>
      <c r="D543" s="4">
        <v>25928435</v>
      </c>
      <c r="E543" s="0" t="str">
        <f>"feb15"</f>
        <v>feb15</v>
      </c>
      <c r="F543" s="4">
        <v>0</v>
      </c>
    </row>
    <row r="544">
      <c r="A544" s="0" t="inlineStr">
        <is>
          <t xml:space="preserve">2015-02-27</t>
        </is>
      </c>
      <c r="B544" s="16">
        <v>42062</v>
      </c>
      <c r="C544" s="8">
        <v>33.25</v>
      </c>
      <c r="D544" s="4">
        <v>24427300</v>
      </c>
      <c r="E544" s="0" t="str">
        <f>"feb15"</f>
        <v>feb15</v>
      </c>
      <c r="F544" s="4">
        <v>1</v>
      </c>
    </row>
    <row r="545">
      <c r="A545" s="0" t="inlineStr">
        <is>
          <t xml:space="preserve">2015-03-02</t>
        </is>
      </c>
      <c r="B545" s="16">
        <v>42065</v>
      </c>
      <c r="C545" s="8">
        <v>34.06</v>
      </c>
      <c r="D545" s="4">
        <v>25406355</v>
      </c>
      <c r="E545" s="0" t="str">
        <f>"mar15"</f>
        <v>mar15</v>
      </c>
      <c r="F545" s="4">
        <v>0</v>
      </c>
    </row>
    <row r="546">
      <c r="A546" s="0" t="inlineStr">
        <is>
          <t xml:space="preserve">2015-03-03</t>
        </is>
      </c>
      <c r="B546" s="16">
        <v>42066</v>
      </c>
      <c r="C546" s="8">
        <v>34.1</v>
      </c>
      <c r="D546" s="4">
        <v>27331977</v>
      </c>
      <c r="E546" s="0" t="str">
        <f>"mar15"</f>
        <v>mar15</v>
      </c>
      <c r="F546" s="4">
        <v>0</v>
      </c>
    </row>
    <row r="547">
      <c r="A547" s="0" t="inlineStr">
        <is>
          <t xml:space="preserve">2015-03-04</t>
        </is>
      </c>
      <c r="B547" s="16">
        <v>42067</v>
      </c>
      <c r="C547" s="8">
        <v>34.12</v>
      </c>
      <c r="D547" s="4">
        <v>23005798</v>
      </c>
      <c r="E547" s="0" t="str">
        <f>"mar15"</f>
        <v>mar15</v>
      </c>
      <c r="F547" s="4">
        <v>0</v>
      </c>
    </row>
    <row r="548">
      <c r="A548" s="0" t="inlineStr">
        <is>
          <t xml:space="preserve">2015-03-05</t>
        </is>
      </c>
      <c r="B548" s="16">
        <v>42068</v>
      </c>
      <c r="C548" s="8">
        <v>33.73</v>
      </c>
      <c r="D548" s="4">
        <v>21225807</v>
      </c>
      <c r="E548" s="0" t="str">
        <f>"mar15"</f>
        <v>mar15</v>
      </c>
      <c r="F548" s="4">
        <v>0</v>
      </c>
    </row>
    <row r="549">
      <c r="A549" s="0" t="inlineStr">
        <is>
          <t xml:space="preserve">2015-03-06</t>
        </is>
      </c>
      <c r="B549" s="16">
        <v>42069</v>
      </c>
      <c r="C549" s="8">
        <v>33.19</v>
      </c>
      <c r="D549" s="4">
        <v>32373136</v>
      </c>
      <c r="E549" s="0" t="str">
        <f>"mar15"</f>
        <v>mar15</v>
      </c>
      <c r="F549" s="4">
        <v>0</v>
      </c>
    </row>
    <row r="550">
      <c r="A550" s="0" t="inlineStr">
        <is>
          <t xml:space="preserve">2015-03-09</t>
        </is>
      </c>
      <c r="B550" s="16">
        <v>42072</v>
      </c>
      <c r="C550" s="8">
        <v>32.72</v>
      </c>
      <c r="D550" s="4">
        <v>33058791</v>
      </c>
      <c r="E550" s="0" t="str">
        <f>"mar15"</f>
        <v>mar15</v>
      </c>
      <c r="F550" s="4">
        <v>0</v>
      </c>
    </row>
    <row r="551">
      <c r="A551" s="0" t="inlineStr">
        <is>
          <t xml:space="preserve">2015-03-10</t>
        </is>
      </c>
      <c r="B551" s="16">
        <v>42073</v>
      </c>
      <c r="C551" s="8">
        <v>31.7</v>
      </c>
      <c r="D551" s="4">
        <v>50278887</v>
      </c>
      <c r="E551" s="0" t="str">
        <f>"mar15"</f>
        <v>mar15</v>
      </c>
      <c r="F551" s="4">
        <v>0</v>
      </c>
    </row>
    <row r="552">
      <c r="A552" s="0" t="inlineStr">
        <is>
          <t xml:space="preserve">2015-03-11</t>
        </is>
      </c>
      <c r="B552" s="16">
        <v>42074</v>
      </c>
      <c r="C552" s="8">
        <v>32.33</v>
      </c>
      <c r="D552" s="4">
        <v>49683649</v>
      </c>
      <c r="E552" s="0" t="str">
        <f>"mar15"</f>
        <v>mar15</v>
      </c>
      <c r="F552" s="4">
        <v>0</v>
      </c>
    </row>
    <row r="553">
      <c r="A553" s="0" t="inlineStr">
        <is>
          <t xml:space="preserve">2015-03-12</t>
        </is>
      </c>
      <c r="B553" s="16">
        <v>42075</v>
      </c>
      <c r="C553" s="8">
        <v>30.8</v>
      </c>
      <c r="D553" s="4">
        <v>107402364</v>
      </c>
      <c r="E553" s="0" t="str">
        <f>"mar15"</f>
        <v>mar15</v>
      </c>
      <c r="F553" s="4">
        <v>0</v>
      </c>
    </row>
    <row r="554">
      <c r="A554" s="0" t="inlineStr">
        <is>
          <t xml:space="preserve">2015-03-13</t>
        </is>
      </c>
      <c r="B554" s="16">
        <v>42076</v>
      </c>
      <c r="C554" s="8">
        <v>30.93</v>
      </c>
      <c r="D554" s="4">
        <v>47954708</v>
      </c>
      <c r="E554" s="0" t="str">
        <f>"mar15"</f>
        <v>mar15</v>
      </c>
      <c r="F554" s="4">
        <v>0</v>
      </c>
    </row>
    <row r="555">
      <c r="A555" s="0" t="inlineStr">
        <is>
          <t xml:space="preserve">2015-03-16</t>
        </is>
      </c>
      <c r="B555" s="16">
        <v>42079</v>
      </c>
      <c r="C555" s="8">
        <v>30.83</v>
      </c>
      <c r="D555" s="4">
        <v>33074615</v>
      </c>
      <c r="E555" s="0" t="str">
        <f>"mar15"</f>
        <v>mar15</v>
      </c>
      <c r="F555" s="4">
        <v>0</v>
      </c>
    </row>
    <row r="556">
      <c r="A556" s="0" t="inlineStr">
        <is>
          <t xml:space="preserve">2015-03-17</t>
        </is>
      </c>
      <c r="B556" s="16">
        <v>42080</v>
      </c>
      <c r="C556" s="8">
        <v>30.59</v>
      </c>
      <c r="D556" s="4">
        <v>29215599</v>
      </c>
      <c r="E556" s="0" t="str">
        <f>"mar15"</f>
        <v>mar15</v>
      </c>
      <c r="F556" s="4">
        <v>0</v>
      </c>
    </row>
    <row r="557">
      <c r="A557" s="0" t="inlineStr">
        <is>
          <t xml:space="preserve">2015-03-18</t>
        </is>
      </c>
      <c r="B557" s="16">
        <v>42081</v>
      </c>
      <c r="C557" s="8">
        <v>30.89</v>
      </c>
      <c r="D557" s="4">
        <v>39834081</v>
      </c>
      <c r="E557" s="0" t="str">
        <f>"mar15"</f>
        <v>mar15</v>
      </c>
      <c r="F557" s="4">
        <v>0</v>
      </c>
    </row>
    <row r="558">
      <c r="A558" s="0" t="inlineStr">
        <is>
          <t xml:space="preserve">2015-03-19</t>
        </is>
      </c>
      <c r="B558" s="16">
        <v>42082</v>
      </c>
      <c r="C558" s="8">
        <v>30.74</v>
      </c>
      <c r="D558" s="4">
        <v>27414230</v>
      </c>
      <c r="E558" s="0" t="str">
        <f>"mar15"</f>
        <v>mar15</v>
      </c>
      <c r="F558" s="4">
        <v>0</v>
      </c>
    </row>
    <row r="559">
      <c r="A559" s="0" t="inlineStr">
        <is>
          <t xml:space="preserve">2015-03-20</t>
        </is>
      </c>
      <c r="B559" s="16">
        <v>42083</v>
      </c>
      <c r="C559" s="8">
        <v>31.31</v>
      </c>
      <c r="D559" s="4">
        <v>64777075</v>
      </c>
      <c r="E559" s="0" t="str">
        <f>"mar15"</f>
        <v>mar15</v>
      </c>
      <c r="F559" s="4">
        <v>0</v>
      </c>
    </row>
    <row r="560">
      <c r="A560" s="0" t="inlineStr">
        <is>
          <t xml:space="preserve">2015-03-23</t>
        </is>
      </c>
      <c r="B560" s="16">
        <v>42086</v>
      </c>
      <c r="C560" s="8">
        <v>31.2</v>
      </c>
      <c r="D560" s="4">
        <v>29693951</v>
      </c>
      <c r="E560" s="0" t="str">
        <f>"mar15"</f>
        <v>mar15</v>
      </c>
      <c r="F560" s="4">
        <v>0</v>
      </c>
    </row>
    <row r="561">
      <c r="A561" s="0" t="inlineStr">
        <is>
          <t xml:space="preserve">2015-03-24</t>
        </is>
      </c>
      <c r="B561" s="16">
        <v>42087</v>
      </c>
      <c r="C561" s="8">
        <v>30.79</v>
      </c>
      <c r="D561" s="4">
        <v>28471374</v>
      </c>
      <c r="E561" s="0" t="str">
        <f>"mar15"</f>
        <v>mar15</v>
      </c>
      <c r="F561" s="4">
        <v>0</v>
      </c>
    </row>
    <row r="562">
      <c r="A562" s="0" t="inlineStr">
        <is>
          <t xml:space="preserve">2015-03-25</t>
        </is>
      </c>
      <c r="B562" s="16">
        <v>42088</v>
      </c>
      <c r="C562" s="8">
        <v>29.89</v>
      </c>
      <c r="D562" s="4">
        <v>37690971</v>
      </c>
      <c r="E562" s="0" t="str">
        <f>"mar15"</f>
        <v>mar15</v>
      </c>
      <c r="F562" s="4">
        <v>0</v>
      </c>
    </row>
    <row r="563">
      <c r="A563" s="0" t="inlineStr">
        <is>
          <t xml:space="preserve">2015-03-26</t>
        </is>
      </c>
      <c r="B563" s="16">
        <v>42089</v>
      </c>
      <c r="C563" s="8">
        <v>30.08</v>
      </c>
      <c r="D563" s="4">
        <v>45450135</v>
      </c>
      <c r="E563" s="0" t="str">
        <f>"mar15"</f>
        <v>mar15</v>
      </c>
      <c r="F563" s="4">
        <v>0</v>
      </c>
    </row>
    <row r="564">
      <c r="A564" s="0" t="inlineStr">
        <is>
          <t xml:space="preserve">2015-03-27</t>
        </is>
      </c>
      <c r="B564" s="16">
        <v>42090</v>
      </c>
      <c r="C564" s="8">
        <v>32</v>
      </c>
      <c r="D564" s="4">
        <v>73857226</v>
      </c>
      <c r="E564" s="0" t="str">
        <f>"mar15"</f>
        <v>mar15</v>
      </c>
      <c r="F564" s="4">
        <v>0</v>
      </c>
    </row>
    <row r="565">
      <c r="A565" s="0" t="inlineStr">
        <is>
          <t xml:space="preserve">2015-03-30</t>
        </is>
      </c>
      <c r="B565" s="16">
        <v>42093</v>
      </c>
      <c r="C565" s="8">
        <v>31.46</v>
      </c>
      <c r="D565" s="4">
        <v>51391541</v>
      </c>
      <c r="E565" s="0" t="str">
        <f>"mar15"</f>
        <v>mar15</v>
      </c>
      <c r="F565" s="4">
        <v>0</v>
      </c>
    </row>
    <row r="566">
      <c r="A566" s="0" t="inlineStr">
        <is>
          <t xml:space="preserve">2015-03-31</t>
        </is>
      </c>
      <c r="B566" s="16">
        <v>42094</v>
      </c>
      <c r="C566" s="8">
        <v>31.27</v>
      </c>
      <c r="D566" s="4">
        <v>32098463</v>
      </c>
      <c r="E566" s="0" t="str">
        <f>"mar15"</f>
        <v>mar15</v>
      </c>
      <c r="F566" s="4">
        <v>1</v>
      </c>
    </row>
    <row r="567">
      <c r="A567" s="0" t="inlineStr">
        <is>
          <t xml:space="preserve">2015-04-01</t>
        </is>
      </c>
      <c r="B567" s="16">
        <v>42095</v>
      </c>
      <c r="C567" s="8">
        <v>30.81</v>
      </c>
      <c r="D567" s="4">
        <v>31532086</v>
      </c>
      <c r="E567" s="0" t="str">
        <f>"apr15"</f>
        <v>apr15</v>
      </c>
      <c r="F567" s="4">
        <v>0</v>
      </c>
    </row>
    <row r="568">
      <c r="A568" s="0" t="inlineStr">
        <is>
          <t xml:space="preserve">2015-04-02</t>
        </is>
      </c>
      <c r="B568" s="16">
        <v>42096</v>
      </c>
      <c r="C568" s="8">
        <v>30.81</v>
      </c>
      <c r="D568" s="4">
        <v>20909633</v>
      </c>
      <c r="E568" s="0" t="str">
        <f>"apr15"</f>
        <v>apr15</v>
      </c>
      <c r="F568" s="4">
        <v>0</v>
      </c>
    </row>
    <row r="569">
      <c r="A569" s="0" t="inlineStr">
        <is>
          <t xml:space="preserve">2015-04-06</t>
        </is>
      </c>
      <c r="B569" s="16">
        <v>42100</v>
      </c>
      <c r="C569" s="8">
        <v>31.04</v>
      </c>
      <c r="D569" s="4">
        <v>21490933</v>
      </c>
      <c r="E569" s="0" t="str">
        <f>"apr15"</f>
        <v>apr15</v>
      </c>
      <c r="F569" s="4">
        <v>0</v>
      </c>
    </row>
    <row r="570">
      <c r="A570" s="0" t="inlineStr">
        <is>
          <t xml:space="preserve">2015-04-07</t>
        </is>
      </c>
      <c r="B570" s="16">
        <v>42101</v>
      </c>
      <c r="C570" s="8">
        <v>31.26</v>
      </c>
      <c r="D570" s="4">
        <v>23258261</v>
      </c>
      <c r="E570" s="0" t="str">
        <f>"apr15"</f>
        <v>apr15</v>
      </c>
      <c r="F570" s="4">
        <v>0</v>
      </c>
    </row>
    <row r="571">
      <c r="A571" s="0" t="inlineStr">
        <is>
          <t xml:space="preserve">2015-04-08</t>
        </is>
      </c>
      <c r="B571" s="16">
        <v>42102</v>
      </c>
      <c r="C571" s="8">
        <v>31.31</v>
      </c>
      <c r="D571" s="4">
        <v>18250252</v>
      </c>
      <c r="E571" s="0" t="str">
        <f>"apr15"</f>
        <v>apr15</v>
      </c>
      <c r="F571" s="4">
        <v>0</v>
      </c>
    </row>
    <row r="572">
      <c r="A572" s="0" t="inlineStr">
        <is>
          <t xml:space="preserve">2015-04-09</t>
        </is>
      </c>
      <c r="B572" s="16">
        <v>42103</v>
      </c>
      <c r="C572" s="8">
        <v>31.24</v>
      </c>
      <c r="D572" s="4">
        <v>34167586</v>
      </c>
      <c r="E572" s="0" t="str">
        <f>"apr15"</f>
        <v>apr15</v>
      </c>
      <c r="F572" s="4">
        <v>0</v>
      </c>
    </row>
    <row r="573">
      <c r="A573" s="0" t="inlineStr">
        <is>
          <t xml:space="preserve">2015-04-10</t>
        </is>
      </c>
      <c r="B573" s="16">
        <v>42104</v>
      </c>
      <c r="C573" s="8">
        <v>31.93</v>
      </c>
      <c r="D573" s="4">
        <v>28084894</v>
      </c>
      <c r="E573" s="0" t="str">
        <f>"apr15"</f>
        <v>apr15</v>
      </c>
      <c r="F573" s="4">
        <v>0</v>
      </c>
    </row>
    <row r="574">
      <c r="A574" s="0" t="inlineStr">
        <is>
          <t xml:space="preserve">2015-04-13</t>
        </is>
      </c>
      <c r="B574" s="16">
        <v>42107</v>
      </c>
      <c r="C574" s="8">
        <v>31.73</v>
      </c>
      <c r="D574" s="4">
        <v>23489022</v>
      </c>
      <c r="E574" s="0" t="str">
        <f>"apr15"</f>
        <v>apr15</v>
      </c>
      <c r="F574" s="4">
        <v>0</v>
      </c>
    </row>
    <row r="575">
      <c r="A575" s="0" t="inlineStr">
        <is>
          <t xml:space="preserve">2015-04-14</t>
        </is>
      </c>
      <c r="B575" s="16">
        <v>42108</v>
      </c>
      <c r="C575" s="8">
        <v>31.49</v>
      </c>
      <c r="D575" s="4">
        <v>39754018</v>
      </c>
      <c r="E575" s="0" t="str">
        <f>"apr15"</f>
        <v>apr15</v>
      </c>
      <c r="F575" s="4">
        <v>0</v>
      </c>
    </row>
    <row r="576">
      <c r="A576" s="0" t="inlineStr">
        <is>
          <t xml:space="preserve">2015-04-15</t>
        </is>
      </c>
      <c r="B576" s="16">
        <v>42109</v>
      </c>
      <c r="C576" s="8">
        <v>32.83</v>
      </c>
      <c r="D576" s="4">
        <v>61083450</v>
      </c>
      <c r="E576" s="0" t="str">
        <f>"apr15"</f>
        <v>apr15</v>
      </c>
      <c r="F576" s="4">
        <v>0</v>
      </c>
    </row>
    <row r="577">
      <c r="A577" s="0" t="inlineStr">
        <is>
          <t xml:space="preserve">2015-04-16</t>
        </is>
      </c>
      <c r="B577" s="16">
        <v>42110</v>
      </c>
      <c r="C577" s="8">
        <v>32.87</v>
      </c>
      <c r="D577" s="4">
        <v>28903195</v>
      </c>
      <c r="E577" s="0" t="str">
        <f>"apr15"</f>
        <v>apr15</v>
      </c>
      <c r="F577" s="4">
        <v>0</v>
      </c>
    </row>
    <row r="578">
      <c r="A578" s="0" t="inlineStr">
        <is>
          <t xml:space="preserve">2015-04-17</t>
        </is>
      </c>
      <c r="B578" s="16">
        <v>42111</v>
      </c>
      <c r="C578" s="8">
        <v>32.47</v>
      </c>
      <c r="D578" s="4">
        <v>30593601</v>
      </c>
      <c r="E578" s="0" t="str">
        <f>"apr15"</f>
        <v>apr15</v>
      </c>
      <c r="F578" s="4">
        <v>0</v>
      </c>
    </row>
    <row r="579">
      <c r="A579" s="0" t="inlineStr">
        <is>
          <t xml:space="preserve">2015-04-20</t>
        </is>
      </c>
      <c r="B579" s="16">
        <v>42114</v>
      </c>
      <c r="C579" s="8">
        <v>32.73</v>
      </c>
      <c r="D579" s="4">
        <v>20649257</v>
      </c>
      <c r="E579" s="0" t="str">
        <f>"apr15"</f>
        <v>apr15</v>
      </c>
      <c r="F579" s="4">
        <v>0</v>
      </c>
    </row>
    <row r="580">
      <c r="A580" s="0" t="inlineStr">
        <is>
          <t xml:space="preserve">2015-04-21</t>
        </is>
      </c>
      <c r="B580" s="16">
        <v>42115</v>
      </c>
      <c r="C580" s="8">
        <v>32.43</v>
      </c>
      <c r="D580" s="4">
        <v>19023835</v>
      </c>
      <c r="E580" s="0" t="str">
        <f>"apr15"</f>
        <v>apr15</v>
      </c>
      <c r="F580" s="4">
        <v>0</v>
      </c>
    </row>
    <row r="581">
      <c r="A581" s="0" t="inlineStr">
        <is>
          <t xml:space="preserve">2015-04-22</t>
        </is>
      </c>
      <c r="B581" s="16">
        <v>42116</v>
      </c>
      <c r="C581" s="8">
        <v>32.7</v>
      </c>
      <c r="D581" s="4">
        <v>21144178</v>
      </c>
      <c r="E581" s="0" t="str">
        <f>"apr15"</f>
        <v>apr15</v>
      </c>
      <c r="F581" s="4">
        <v>0</v>
      </c>
    </row>
    <row r="582">
      <c r="A582" s="0" t="inlineStr">
        <is>
          <t xml:space="preserve">2015-04-23</t>
        </is>
      </c>
      <c r="B582" s="16">
        <v>42117</v>
      </c>
      <c r="C582" s="8">
        <v>32.35</v>
      </c>
      <c r="D582" s="4">
        <v>23775289</v>
      </c>
      <c r="E582" s="0" t="str">
        <f>"apr15"</f>
        <v>apr15</v>
      </c>
      <c r="F582" s="4">
        <v>0</v>
      </c>
    </row>
    <row r="583">
      <c r="A583" s="0" t="inlineStr">
        <is>
          <t xml:space="preserve">2015-04-24</t>
        </is>
      </c>
      <c r="B583" s="16">
        <v>42118</v>
      </c>
      <c r="C583" s="8">
        <v>32.08</v>
      </c>
      <c r="D583" s="4">
        <v>22759909</v>
      </c>
      <c r="E583" s="0" t="str">
        <f>"apr15"</f>
        <v>apr15</v>
      </c>
      <c r="F583" s="4">
        <v>0</v>
      </c>
    </row>
    <row r="584">
      <c r="A584" s="0" t="inlineStr">
        <is>
          <t xml:space="preserve">2015-04-27</t>
        </is>
      </c>
      <c r="B584" s="16">
        <v>42121</v>
      </c>
      <c r="C584" s="8">
        <v>32.5</v>
      </c>
      <c r="D584" s="4">
        <v>25869583</v>
      </c>
      <c r="E584" s="0" t="str">
        <f>"apr15"</f>
        <v>apr15</v>
      </c>
      <c r="F584" s="4">
        <v>0</v>
      </c>
    </row>
    <row r="585">
      <c r="A585" s="0" t="inlineStr">
        <is>
          <t xml:space="preserve">2015-04-28</t>
        </is>
      </c>
      <c r="B585" s="16">
        <v>42122</v>
      </c>
      <c r="C585" s="8">
        <v>33.02</v>
      </c>
      <c r="D585" s="4">
        <v>29572822</v>
      </c>
      <c r="E585" s="0" t="str">
        <f>"apr15"</f>
        <v>apr15</v>
      </c>
      <c r="F585" s="4">
        <v>0</v>
      </c>
    </row>
    <row r="586">
      <c r="A586" s="0" t="inlineStr">
        <is>
          <t xml:space="preserve">2015-04-29</t>
        </is>
      </c>
      <c r="B586" s="16">
        <v>42123</v>
      </c>
      <c r="C586" s="8">
        <v>32.89</v>
      </c>
      <c r="D586" s="4">
        <v>21819019</v>
      </c>
      <c r="E586" s="0" t="str">
        <f>"apr15"</f>
        <v>apr15</v>
      </c>
      <c r="F586" s="4">
        <v>0</v>
      </c>
    </row>
    <row r="587">
      <c r="A587" s="0" t="inlineStr">
        <is>
          <t xml:space="preserve">2015-04-30</t>
        </is>
      </c>
      <c r="B587" s="16">
        <v>42124</v>
      </c>
      <c r="C587" s="8">
        <v>32.55</v>
      </c>
      <c r="D587" s="4">
        <v>22013324</v>
      </c>
      <c r="E587" s="0" t="str">
        <f>"apr15"</f>
        <v>apr15</v>
      </c>
      <c r="F587" s="4">
        <v>1</v>
      </c>
    </row>
    <row r="588">
      <c r="A588" s="0" t="inlineStr">
        <is>
          <t xml:space="preserve">2015-05-01</t>
        </is>
      </c>
      <c r="B588" s="16">
        <v>42125</v>
      </c>
      <c r="C588" s="8">
        <v>33.42</v>
      </c>
      <c r="D588" s="4">
        <v>27091249</v>
      </c>
      <c r="E588" s="0" t="str">
        <f>"may15"</f>
        <v>may15</v>
      </c>
      <c r="F588" s="4">
        <v>0</v>
      </c>
    </row>
    <row r="589">
      <c r="A589" s="0" t="inlineStr">
        <is>
          <t xml:space="preserve">2015-05-04</t>
        </is>
      </c>
      <c r="B589" s="16">
        <v>42128</v>
      </c>
      <c r="C589" s="8">
        <v>33.43</v>
      </c>
      <c r="D589" s="4">
        <v>21397275</v>
      </c>
      <c r="E589" s="0" t="str">
        <f>"may15"</f>
        <v>may15</v>
      </c>
      <c r="F589" s="4">
        <v>0</v>
      </c>
    </row>
    <row r="590">
      <c r="A590" s="0" t="inlineStr">
        <is>
          <t xml:space="preserve">2015-05-05</t>
        </is>
      </c>
      <c r="B590" s="16">
        <v>42129</v>
      </c>
      <c r="C590" s="8">
        <v>32.64</v>
      </c>
      <c r="D590" s="4">
        <v>29779184</v>
      </c>
      <c r="E590" s="0" t="str">
        <f>"may15"</f>
        <v>may15</v>
      </c>
      <c r="F590" s="4">
        <v>0</v>
      </c>
    </row>
    <row r="591">
      <c r="A591" s="0" t="inlineStr">
        <is>
          <t xml:space="preserve">2015-05-06</t>
        </is>
      </c>
      <c r="B591" s="16">
        <v>42130</v>
      </c>
      <c r="C591" s="8">
        <v>32.22</v>
      </c>
      <c r="D591" s="4">
        <v>31985381</v>
      </c>
      <c r="E591" s="0" t="str">
        <f>"may15"</f>
        <v>may15</v>
      </c>
      <c r="F591" s="4">
        <v>0</v>
      </c>
    </row>
    <row r="592">
      <c r="A592" s="0" t="inlineStr">
        <is>
          <t xml:space="preserve">2015-05-07</t>
        </is>
      </c>
      <c r="B592" s="16">
        <v>42131</v>
      </c>
      <c r="C592" s="8">
        <v>32.24</v>
      </c>
      <c r="D592" s="4">
        <v>21475299</v>
      </c>
      <c r="E592" s="0" t="str">
        <f>"may15"</f>
        <v>may15</v>
      </c>
      <c r="F592" s="4">
        <v>0</v>
      </c>
    </row>
    <row r="593">
      <c r="A593" s="0" t="inlineStr">
        <is>
          <t xml:space="preserve">2015-05-08</t>
        </is>
      </c>
      <c r="B593" s="16">
        <v>42132</v>
      </c>
      <c r="C593" s="8">
        <v>32.8</v>
      </c>
      <c r="D593" s="4">
        <v>26926511</v>
      </c>
      <c r="E593" s="0" t="str">
        <f>"may15"</f>
        <v>may15</v>
      </c>
      <c r="F593" s="4">
        <v>0</v>
      </c>
    </row>
    <row r="594">
      <c r="A594" s="0" t="inlineStr">
        <is>
          <t xml:space="preserve">2015-05-11</t>
        </is>
      </c>
      <c r="B594" s="16">
        <v>42135</v>
      </c>
      <c r="C594" s="8">
        <v>32.69</v>
      </c>
      <c r="D594" s="4">
        <v>18358579</v>
      </c>
      <c r="E594" s="0" t="str">
        <f>"may15"</f>
        <v>may15</v>
      </c>
      <c r="F594" s="4">
        <v>0</v>
      </c>
    </row>
    <row r="595">
      <c r="A595" s="0" t="inlineStr">
        <is>
          <t xml:space="preserve">2015-05-12</t>
        </is>
      </c>
      <c r="B595" s="16">
        <v>42136</v>
      </c>
      <c r="C595" s="8">
        <v>32.25</v>
      </c>
      <c r="D595" s="4">
        <v>24530199</v>
      </c>
      <c r="E595" s="0" t="str">
        <f>"may15"</f>
        <v>may15</v>
      </c>
      <c r="F595" s="4">
        <v>0</v>
      </c>
    </row>
    <row r="596">
      <c r="A596" s="0" t="inlineStr">
        <is>
          <t xml:space="preserve">2015-05-13</t>
        </is>
      </c>
      <c r="B596" s="16">
        <v>42137</v>
      </c>
      <c r="C596" s="8">
        <v>32.64</v>
      </c>
      <c r="D596" s="4">
        <v>20470841</v>
      </c>
      <c r="E596" s="0" t="str">
        <f>"may15"</f>
        <v>may15</v>
      </c>
      <c r="F596" s="4">
        <v>0</v>
      </c>
    </row>
    <row r="597">
      <c r="A597" s="0" t="inlineStr">
        <is>
          <t xml:space="preserve">2015-05-14</t>
        </is>
      </c>
      <c r="B597" s="16">
        <v>42138</v>
      </c>
      <c r="C597" s="8">
        <v>32.97</v>
      </c>
      <c r="D597" s="4">
        <v>21098939</v>
      </c>
      <c r="E597" s="0" t="str">
        <f>"may15"</f>
        <v>may15</v>
      </c>
      <c r="F597" s="4">
        <v>0</v>
      </c>
    </row>
    <row r="598">
      <c r="A598" s="0" t="inlineStr">
        <is>
          <t xml:space="preserve">2015-05-15</t>
        </is>
      </c>
      <c r="B598" s="16">
        <v>42139</v>
      </c>
      <c r="C598" s="8">
        <v>32.99</v>
      </c>
      <c r="D598" s="4">
        <v>17149694</v>
      </c>
      <c r="E598" s="0" t="str">
        <f>"may15"</f>
        <v>may15</v>
      </c>
      <c r="F598" s="4">
        <v>0</v>
      </c>
    </row>
    <row r="599">
      <c r="A599" s="0" t="inlineStr">
        <is>
          <t xml:space="preserve">2015-05-18</t>
        </is>
      </c>
      <c r="B599" s="16">
        <v>42142</v>
      </c>
      <c r="C599" s="8">
        <v>33.41</v>
      </c>
      <c r="D599" s="4">
        <v>23689479</v>
      </c>
      <c r="E599" s="0" t="str">
        <f>"may15"</f>
        <v>may15</v>
      </c>
      <c r="F599" s="4">
        <v>0</v>
      </c>
    </row>
    <row r="600">
      <c r="A600" s="0" t="inlineStr">
        <is>
          <t xml:space="preserve">2015-05-19</t>
        </is>
      </c>
      <c r="B600" s="16">
        <v>42143</v>
      </c>
      <c r="C600" s="8">
        <v>33.15</v>
      </c>
      <c r="D600" s="4">
        <v>21867134</v>
      </c>
      <c r="E600" s="0" t="str">
        <f>"may15"</f>
        <v>may15</v>
      </c>
      <c r="F600" s="4">
        <v>0</v>
      </c>
    </row>
    <row r="601">
      <c r="A601" s="0" t="inlineStr">
        <is>
          <t xml:space="preserve">2015-05-20</t>
        </is>
      </c>
      <c r="B601" s="16">
        <v>42144</v>
      </c>
      <c r="C601" s="8">
        <v>33.37</v>
      </c>
      <c r="D601" s="4">
        <v>21359801</v>
      </c>
      <c r="E601" s="0" t="str">
        <f>"may15"</f>
        <v>may15</v>
      </c>
      <c r="F601" s="4">
        <v>0</v>
      </c>
    </row>
    <row r="602">
      <c r="A602" s="0" t="inlineStr">
        <is>
          <t xml:space="preserve">2015-05-21</t>
        </is>
      </c>
      <c r="B602" s="16">
        <v>42145</v>
      </c>
      <c r="C602" s="8">
        <v>33.55</v>
      </c>
      <c r="D602" s="4">
        <v>21269776</v>
      </c>
      <c r="E602" s="0" t="str">
        <f>"may15"</f>
        <v>may15</v>
      </c>
      <c r="F602" s="4">
        <v>0</v>
      </c>
    </row>
    <row r="603">
      <c r="A603" s="0" t="inlineStr">
        <is>
          <t xml:space="preserve">2015-05-22</t>
        </is>
      </c>
      <c r="B603" s="16">
        <v>42146</v>
      </c>
      <c r="C603" s="8">
        <v>33.45</v>
      </c>
      <c r="D603" s="4">
        <v>20845033</v>
      </c>
      <c r="E603" s="0" t="str">
        <f>"may15"</f>
        <v>may15</v>
      </c>
      <c r="F603" s="4">
        <v>0</v>
      </c>
    </row>
    <row r="604">
      <c r="A604" s="0" t="inlineStr">
        <is>
          <t xml:space="preserve">2015-05-26</t>
        </is>
      </c>
      <c r="B604" s="16">
        <v>42150</v>
      </c>
      <c r="C604" s="8">
        <v>33.1</v>
      </c>
      <c r="D604" s="4">
        <v>28594511</v>
      </c>
      <c r="E604" s="0" t="str">
        <f>"may15"</f>
        <v>may15</v>
      </c>
      <c r="F604" s="4">
        <v>0</v>
      </c>
    </row>
    <row r="605">
      <c r="A605" s="0" t="inlineStr">
        <is>
          <t xml:space="preserve">2015-05-27</t>
        </is>
      </c>
      <c r="B605" s="16">
        <v>42151</v>
      </c>
      <c r="C605" s="8">
        <v>33.71</v>
      </c>
      <c r="D605" s="4">
        <v>30172655</v>
      </c>
      <c r="E605" s="0" t="str">
        <f>"may15"</f>
        <v>may15</v>
      </c>
      <c r="F605" s="4">
        <v>0</v>
      </c>
    </row>
    <row r="606">
      <c r="A606" s="0" t="inlineStr">
        <is>
          <t xml:space="preserve">2015-05-28</t>
        </is>
      </c>
      <c r="B606" s="16">
        <v>42152</v>
      </c>
      <c r="C606" s="8">
        <v>34.01</v>
      </c>
      <c r="D606" s="4">
        <v>27065690</v>
      </c>
      <c r="E606" s="0" t="str">
        <f>"may15"</f>
        <v>may15</v>
      </c>
      <c r="F606" s="4">
        <v>0</v>
      </c>
    </row>
    <row r="607">
      <c r="A607" s="0" t="inlineStr">
        <is>
          <t xml:space="preserve">2015-05-29</t>
        </is>
      </c>
      <c r="B607" s="16">
        <v>42153</v>
      </c>
      <c r="C607" s="8">
        <v>34.46</v>
      </c>
      <c r="D607" s="4">
        <v>43545500</v>
      </c>
      <c r="E607" s="0" t="str">
        <f>"may15"</f>
        <v>may15</v>
      </c>
      <c r="F607" s="4">
        <v>1</v>
      </c>
    </row>
    <row r="608">
      <c r="A608" s="0" t="inlineStr">
        <is>
          <t xml:space="preserve">2015-06-01</t>
        </is>
      </c>
      <c r="B608" s="16">
        <v>42156</v>
      </c>
      <c r="C608" s="8">
        <v>33.91</v>
      </c>
      <c r="D608" s="4">
        <v>46734502</v>
      </c>
      <c r="E608" s="0" t="str">
        <f>"jun15"</f>
        <v>jun15</v>
      </c>
      <c r="F608" s="4">
        <v>0</v>
      </c>
    </row>
    <row r="609">
      <c r="A609" s="0" t="inlineStr">
        <is>
          <t xml:space="preserve">2015-06-02</t>
        </is>
      </c>
      <c r="B609" s="16">
        <v>42157</v>
      </c>
      <c r="C609" s="8">
        <v>33.27</v>
      </c>
      <c r="D609" s="4">
        <v>36351102</v>
      </c>
      <c r="E609" s="0" t="str">
        <f>"jun15"</f>
        <v>jun15</v>
      </c>
      <c r="F609" s="4">
        <v>0</v>
      </c>
    </row>
    <row r="610">
      <c r="A610" s="0" t="inlineStr">
        <is>
          <t xml:space="preserve">2015-06-03</t>
        </is>
      </c>
      <c r="B610" s="16">
        <v>42158</v>
      </c>
      <c r="C610" s="8">
        <v>32.73</v>
      </c>
      <c r="D610" s="4">
        <v>38138690</v>
      </c>
      <c r="E610" s="0" t="str">
        <f>"jun15"</f>
        <v>jun15</v>
      </c>
      <c r="F610" s="4">
        <v>0</v>
      </c>
    </row>
    <row r="611">
      <c r="A611" s="0" t="inlineStr">
        <is>
          <t xml:space="preserve">2015-06-04</t>
        </is>
      </c>
      <c r="B611" s="16">
        <v>42159</v>
      </c>
      <c r="C611" s="8">
        <v>32.31</v>
      </c>
      <c r="D611" s="4">
        <v>33761835</v>
      </c>
      <c r="E611" s="0" t="str">
        <f>"jun15"</f>
        <v>jun15</v>
      </c>
      <c r="F611" s="4">
        <v>0</v>
      </c>
    </row>
    <row r="612">
      <c r="A612" s="0" t="inlineStr">
        <is>
          <t xml:space="preserve">2015-06-05</t>
        </is>
      </c>
      <c r="B612" s="16">
        <v>42160</v>
      </c>
      <c r="C612" s="8">
        <v>31.84</v>
      </c>
      <c r="D612" s="4">
        <v>27778516</v>
      </c>
      <c r="E612" s="0" t="str">
        <f>"jun15"</f>
        <v>jun15</v>
      </c>
      <c r="F612" s="4">
        <v>0</v>
      </c>
    </row>
    <row r="613">
      <c r="A613" s="0" t="inlineStr">
        <is>
          <t xml:space="preserve">2015-06-08</t>
        </is>
      </c>
      <c r="B613" s="16">
        <v>42163</v>
      </c>
      <c r="C613" s="8">
        <v>31.3</v>
      </c>
      <c r="D613" s="4">
        <v>38171576</v>
      </c>
      <c r="E613" s="0" t="str">
        <f>"jun15"</f>
        <v>jun15</v>
      </c>
      <c r="F613" s="4">
        <v>0</v>
      </c>
    </row>
    <row r="614">
      <c r="A614" s="0" t="inlineStr">
        <is>
          <t xml:space="preserve">2015-06-09</t>
        </is>
      </c>
      <c r="B614" s="16">
        <v>42164</v>
      </c>
      <c r="C614" s="8">
        <v>31.25</v>
      </c>
      <c r="D614" s="4">
        <v>33976735</v>
      </c>
      <c r="E614" s="0" t="str">
        <f>"jun15"</f>
        <v>jun15</v>
      </c>
      <c r="F614" s="4">
        <v>0</v>
      </c>
    </row>
    <row r="615">
      <c r="A615" s="0" t="inlineStr">
        <is>
          <t xml:space="preserve">2015-06-10</t>
        </is>
      </c>
      <c r="B615" s="16">
        <v>42165</v>
      </c>
      <c r="C615" s="8">
        <v>31.82</v>
      </c>
      <c r="D615" s="4">
        <v>33336820</v>
      </c>
      <c r="E615" s="0" t="str">
        <f>"jun15"</f>
        <v>jun15</v>
      </c>
      <c r="F615" s="4">
        <v>0</v>
      </c>
    </row>
    <row r="616">
      <c r="A616" s="0" t="inlineStr">
        <is>
          <t xml:space="preserve">2015-06-11</t>
        </is>
      </c>
      <c r="B616" s="16">
        <v>42166</v>
      </c>
      <c r="C616" s="8">
        <v>31.85</v>
      </c>
      <c r="D616" s="4">
        <v>24293627</v>
      </c>
      <c r="E616" s="0" t="str">
        <f>"jun15"</f>
        <v>jun15</v>
      </c>
      <c r="F616" s="4">
        <v>0</v>
      </c>
    </row>
    <row r="617">
      <c r="A617" s="0" t="inlineStr">
        <is>
          <t xml:space="preserve">2015-06-12</t>
        </is>
      </c>
      <c r="B617" s="16">
        <v>42167</v>
      </c>
      <c r="C617" s="8">
        <v>31.32</v>
      </c>
      <c r="D617" s="4">
        <v>31629752</v>
      </c>
      <c r="E617" s="0" t="str">
        <f>"jun15"</f>
        <v>jun15</v>
      </c>
      <c r="F617" s="4">
        <v>0</v>
      </c>
    </row>
    <row r="618">
      <c r="A618" s="0" t="inlineStr">
        <is>
          <t xml:space="preserve">2015-06-15</t>
        </is>
      </c>
      <c r="B618" s="16">
        <v>42170</v>
      </c>
      <c r="C618" s="8">
        <v>31.39</v>
      </c>
      <c r="D618" s="4">
        <v>23174992</v>
      </c>
      <c r="E618" s="0" t="str">
        <f>"jun15"</f>
        <v>jun15</v>
      </c>
      <c r="F618" s="4">
        <v>0</v>
      </c>
    </row>
    <row r="619">
      <c r="A619" s="0" t="inlineStr">
        <is>
          <t xml:space="preserve">2015-06-16</t>
        </is>
      </c>
      <c r="B619" s="16">
        <v>42171</v>
      </c>
      <c r="C619" s="8">
        <v>31.64</v>
      </c>
      <c r="D619" s="4">
        <v>20254468</v>
      </c>
      <c r="E619" s="0" t="str">
        <f>"jun15"</f>
        <v>jun15</v>
      </c>
      <c r="F619" s="4">
        <v>0</v>
      </c>
    </row>
    <row r="620">
      <c r="A620" s="0" t="inlineStr">
        <is>
          <t xml:space="preserve">2015-06-17</t>
        </is>
      </c>
      <c r="B620" s="16">
        <v>42172</v>
      </c>
      <c r="C620" s="8">
        <v>31.95</v>
      </c>
      <c r="D620" s="4">
        <v>28194229</v>
      </c>
      <c r="E620" s="0" t="str">
        <f>"jun15"</f>
        <v>jun15</v>
      </c>
      <c r="F620" s="4">
        <v>0</v>
      </c>
    </row>
    <row r="621">
      <c r="A621" s="0" t="inlineStr">
        <is>
          <t xml:space="preserve">2015-06-18</t>
        </is>
      </c>
      <c r="B621" s="16">
        <v>42173</v>
      </c>
      <c r="C621" s="8">
        <v>32.38</v>
      </c>
      <c r="D621" s="4">
        <v>27722373</v>
      </c>
      <c r="E621" s="0" t="str">
        <f>"jun15"</f>
        <v>jun15</v>
      </c>
      <c r="F621" s="4">
        <v>0</v>
      </c>
    </row>
    <row r="622">
      <c r="A622" s="0" t="inlineStr">
        <is>
          <t xml:space="preserve">2015-06-19</t>
        </is>
      </c>
      <c r="B622" s="16">
        <v>42174</v>
      </c>
      <c r="C622" s="8">
        <v>32.07</v>
      </c>
      <c r="D622" s="4">
        <v>39008379</v>
      </c>
      <c r="E622" s="0" t="str">
        <f>"jun15"</f>
        <v>jun15</v>
      </c>
      <c r="F622" s="4">
        <v>0</v>
      </c>
    </row>
    <row r="623">
      <c r="A623" s="0" t="inlineStr">
        <is>
          <t xml:space="preserve">2015-06-22</t>
        </is>
      </c>
      <c r="B623" s="16">
        <v>42177</v>
      </c>
      <c r="C623" s="8">
        <v>32.26</v>
      </c>
      <c r="D623" s="4">
        <v>23608409</v>
      </c>
      <c r="E623" s="0" t="str">
        <f>"jun15"</f>
        <v>jun15</v>
      </c>
      <c r="F623" s="4">
        <v>0</v>
      </c>
    </row>
    <row r="624">
      <c r="A624" s="0" t="inlineStr">
        <is>
          <t xml:space="preserve">2015-06-23</t>
        </is>
      </c>
      <c r="B624" s="16">
        <v>42178</v>
      </c>
      <c r="C624" s="8">
        <v>32.09</v>
      </c>
      <c r="D624" s="4">
        <v>17995949</v>
      </c>
      <c r="E624" s="0" t="str">
        <f>"jun15"</f>
        <v>jun15</v>
      </c>
      <c r="F624" s="4">
        <v>0</v>
      </c>
    </row>
    <row r="625">
      <c r="A625" s="0" t="inlineStr">
        <is>
          <t xml:space="preserve">2015-06-24</t>
        </is>
      </c>
      <c r="B625" s="16">
        <v>42179</v>
      </c>
      <c r="C625" s="8">
        <v>31.91</v>
      </c>
      <c r="D625" s="4">
        <v>23313889</v>
      </c>
      <c r="E625" s="0" t="str">
        <f>"jun15"</f>
        <v>jun15</v>
      </c>
      <c r="F625" s="4">
        <v>0</v>
      </c>
    </row>
    <row r="626">
      <c r="A626" s="0" t="inlineStr">
        <is>
          <t xml:space="preserve">2015-06-25</t>
        </is>
      </c>
      <c r="B626" s="16">
        <v>42180</v>
      </c>
      <c r="C626" s="8">
        <v>31.99</v>
      </c>
      <c r="D626" s="4">
        <v>22743275</v>
      </c>
      <c r="E626" s="0" t="str">
        <f>"jun15"</f>
        <v>jun15</v>
      </c>
      <c r="F626" s="4">
        <v>0</v>
      </c>
    </row>
    <row r="627">
      <c r="A627" s="0" t="inlineStr">
        <is>
          <t xml:space="preserve">2015-06-26</t>
        </is>
      </c>
      <c r="B627" s="16">
        <v>42181</v>
      </c>
      <c r="C627" s="8">
        <v>31.02</v>
      </c>
      <c r="D627" s="4">
        <v>62157179</v>
      </c>
      <c r="E627" s="0" t="str">
        <f>"jun15"</f>
        <v>jun15</v>
      </c>
      <c r="F627" s="4">
        <v>0</v>
      </c>
    </row>
    <row r="628">
      <c r="A628" s="0" t="inlineStr">
        <is>
          <t xml:space="preserve">2015-06-29</t>
        </is>
      </c>
      <c r="B628" s="16">
        <v>42184</v>
      </c>
      <c r="C628" s="8">
        <v>30.39</v>
      </c>
      <c r="D628" s="4">
        <v>35194454</v>
      </c>
      <c r="E628" s="0" t="str">
        <f>"jun15"</f>
        <v>jun15</v>
      </c>
      <c r="F628" s="4">
        <v>0</v>
      </c>
    </row>
    <row r="629">
      <c r="A629" s="0" t="inlineStr">
        <is>
          <t xml:space="preserve">2015-06-30</t>
        </is>
      </c>
      <c r="B629" s="16">
        <v>42185</v>
      </c>
      <c r="C629" s="8">
        <v>30.42</v>
      </c>
      <c r="D629" s="4">
        <v>34412200</v>
      </c>
      <c r="E629" s="0" t="str">
        <f>"jun15"</f>
        <v>jun15</v>
      </c>
      <c r="F629" s="4">
        <v>1</v>
      </c>
    </row>
    <row r="630">
      <c r="A630" s="0" t="inlineStr">
        <is>
          <t xml:space="preserve">2015-07-01</t>
        </is>
      </c>
      <c r="B630" s="16">
        <v>42186</v>
      </c>
      <c r="C630" s="8">
        <v>30.18</v>
      </c>
      <c r="D630" s="4">
        <v>27178920</v>
      </c>
      <c r="E630" s="0" t="str">
        <f>"jul15"</f>
        <v>jul15</v>
      </c>
      <c r="F630" s="4">
        <v>0</v>
      </c>
    </row>
    <row r="631">
      <c r="A631" s="0" t="inlineStr">
        <is>
          <t xml:space="preserve">2015-07-02</t>
        </is>
      </c>
      <c r="B631" s="16">
        <v>42187</v>
      </c>
      <c r="C631" s="8">
        <v>30.56</v>
      </c>
      <c r="D631" s="4">
        <v>27105223</v>
      </c>
      <c r="E631" s="0" t="str">
        <f>"jul15"</f>
        <v>jul15</v>
      </c>
      <c r="F631" s="4">
        <v>0</v>
      </c>
    </row>
    <row r="632">
      <c r="A632" s="0" t="inlineStr">
        <is>
          <t xml:space="preserve">2015-07-06</t>
        </is>
      </c>
      <c r="B632" s="16">
        <v>42191</v>
      </c>
      <c r="C632" s="8">
        <v>30.04</v>
      </c>
      <c r="D632" s="4">
        <v>32468065</v>
      </c>
      <c r="E632" s="0" t="str">
        <f>"jul15"</f>
        <v>jul15</v>
      </c>
      <c r="F632" s="4">
        <v>0</v>
      </c>
    </row>
    <row r="633">
      <c r="A633" s="0" t="inlineStr">
        <is>
          <t xml:space="preserve">2015-07-07</t>
        </is>
      </c>
      <c r="B633" s="16">
        <v>42192</v>
      </c>
      <c r="C633" s="8">
        <v>29.9</v>
      </c>
      <c r="D633" s="4">
        <v>43833713</v>
      </c>
      <c r="E633" s="0" t="str">
        <f>"jul15"</f>
        <v>jul15</v>
      </c>
      <c r="F633" s="4">
        <v>0</v>
      </c>
    </row>
    <row r="634">
      <c r="A634" s="0" t="inlineStr">
        <is>
          <t xml:space="preserve">2015-07-08</t>
        </is>
      </c>
      <c r="B634" s="16">
        <v>42193</v>
      </c>
      <c r="C634" s="8">
        <v>29.5</v>
      </c>
      <c r="D634" s="4">
        <v>45223830</v>
      </c>
      <c r="E634" s="0" t="str">
        <f>"jul15"</f>
        <v>jul15</v>
      </c>
      <c r="F634" s="4">
        <v>0</v>
      </c>
    </row>
    <row r="635">
      <c r="A635" s="0" t="inlineStr">
        <is>
          <t xml:space="preserve">2015-07-09</t>
        </is>
      </c>
      <c r="B635" s="16">
        <v>42194</v>
      </c>
      <c r="C635" s="8">
        <v>28.93</v>
      </c>
      <c r="D635" s="4">
        <v>47167803</v>
      </c>
      <c r="E635" s="0" t="str">
        <f>"jul15"</f>
        <v>jul15</v>
      </c>
      <c r="F635" s="4">
        <v>0</v>
      </c>
    </row>
    <row r="636">
      <c r="A636" s="0" t="inlineStr">
        <is>
          <t xml:space="preserve">2015-07-10</t>
        </is>
      </c>
      <c r="B636" s="16">
        <v>42195</v>
      </c>
      <c r="C636" s="8">
        <v>29.17</v>
      </c>
      <c r="D636" s="4">
        <v>31423799</v>
      </c>
      <c r="E636" s="0" t="str">
        <f>"jul15"</f>
        <v>jul15</v>
      </c>
      <c r="F636" s="4">
        <v>0</v>
      </c>
    </row>
    <row r="637">
      <c r="A637" s="0" t="inlineStr">
        <is>
          <t xml:space="preserve">2015-07-13</t>
        </is>
      </c>
      <c r="B637" s="16">
        <v>42198</v>
      </c>
      <c r="C637" s="8">
        <v>29.73</v>
      </c>
      <c r="D637" s="4">
        <v>26452360</v>
      </c>
      <c r="E637" s="0" t="str">
        <f>"jul15"</f>
        <v>jul15</v>
      </c>
      <c r="F637" s="4">
        <v>0</v>
      </c>
    </row>
    <row r="638">
      <c r="A638" s="0" t="inlineStr">
        <is>
          <t xml:space="preserve">2015-07-14</t>
        </is>
      </c>
      <c r="B638" s="16">
        <v>42199</v>
      </c>
      <c r="C638" s="8">
        <v>29.65</v>
      </c>
      <c r="D638" s="4">
        <v>39778254</v>
      </c>
      <c r="E638" s="0" t="str">
        <f>"jul15"</f>
        <v>jul15</v>
      </c>
      <c r="F638" s="4">
        <v>0</v>
      </c>
    </row>
    <row r="639">
      <c r="A639" s="0" t="inlineStr">
        <is>
          <t xml:space="preserve">2015-07-15</t>
        </is>
      </c>
      <c r="B639" s="16">
        <v>42200</v>
      </c>
      <c r="C639" s="8">
        <v>29.69</v>
      </c>
      <c r="D639" s="4">
        <v>47852544</v>
      </c>
      <c r="E639" s="0" t="str">
        <f>"jul15"</f>
        <v>jul15</v>
      </c>
      <c r="F639" s="4">
        <v>0</v>
      </c>
    </row>
    <row r="640">
      <c r="A640" s="0" t="inlineStr">
        <is>
          <t xml:space="preserve">2015-07-16</t>
        </is>
      </c>
      <c r="B640" s="16">
        <v>42201</v>
      </c>
      <c r="C640" s="8">
        <v>29.9</v>
      </c>
      <c r="D640" s="4">
        <v>81166689</v>
      </c>
      <c r="E640" s="0" t="str">
        <f>"jul15"</f>
        <v>jul15</v>
      </c>
      <c r="F640" s="4">
        <v>0</v>
      </c>
    </row>
    <row r="641">
      <c r="A641" s="0" t="inlineStr">
        <is>
          <t xml:space="preserve">2015-07-17</t>
        </is>
      </c>
      <c r="B641" s="16">
        <v>42202</v>
      </c>
      <c r="C641" s="8">
        <v>29.47</v>
      </c>
      <c r="D641" s="4">
        <v>43697631</v>
      </c>
      <c r="E641" s="0" t="str">
        <f>"jul15"</f>
        <v>jul15</v>
      </c>
      <c r="F641" s="4">
        <v>0</v>
      </c>
    </row>
    <row r="642">
      <c r="A642" s="0" t="inlineStr">
        <is>
          <t xml:space="preserve">2015-07-20</t>
        </is>
      </c>
      <c r="B642" s="16">
        <v>42205</v>
      </c>
      <c r="C642" s="8">
        <v>29.1</v>
      </c>
      <c r="D642" s="4">
        <v>33812936</v>
      </c>
      <c r="E642" s="0" t="str">
        <f>"jul15"</f>
        <v>jul15</v>
      </c>
      <c r="F642" s="4">
        <v>0</v>
      </c>
    </row>
    <row r="643">
      <c r="A643" s="0" t="inlineStr">
        <is>
          <t xml:space="preserve">2015-07-21</t>
        </is>
      </c>
      <c r="B643" s="16">
        <v>42206</v>
      </c>
      <c r="C643" s="8">
        <v>28.72</v>
      </c>
      <c r="D643" s="4">
        <v>45190988</v>
      </c>
      <c r="E643" s="0" t="str">
        <f>"jul15"</f>
        <v>jul15</v>
      </c>
      <c r="F643" s="4">
        <v>0</v>
      </c>
    </row>
    <row r="644">
      <c r="A644" s="0" t="inlineStr">
        <is>
          <t xml:space="preserve">2015-07-22</t>
        </is>
      </c>
      <c r="B644" s="16">
        <v>42207</v>
      </c>
      <c r="C644" s="8">
        <v>28.61</v>
      </c>
      <c r="D644" s="4">
        <v>36387172</v>
      </c>
      <c r="E644" s="0" t="str">
        <f>"jul15"</f>
        <v>jul15</v>
      </c>
      <c r="F644" s="4">
        <v>0</v>
      </c>
    </row>
    <row r="645">
      <c r="A645" s="0" t="inlineStr">
        <is>
          <t xml:space="preserve">2015-07-23</t>
        </is>
      </c>
      <c r="B645" s="16">
        <v>42208</v>
      </c>
      <c r="C645" s="8">
        <v>28.6</v>
      </c>
      <c r="D645" s="4">
        <v>33775157</v>
      </c>
      <c r="E645" s="0" t="str">
        <f>"jul15"</f>
        <v>jul15</v>
      </c>
      <c r="F645" s="4">
        <v>0</v>
      </c>
    </row>
    <row r="646">
      <c r="A646" s="0" t="inlineStr">
        <is>
          <t xml:space="preserve">2015-07-24</t>
        </is>
      </c>
      <c r="B646" s="16">
        <v>42209</v>
      </c>
      <c r="C646" s="8">
        <v>28.06</v>
      </c>
      <c r="D646" s="4">
        <v>31621031</v>
      </c>
      <c r="E646" s="0" t="str">
        <f>"jul15"</f>
        <v>jul15</v>
      </c>
      <c r="F646" s="4">
        <v>0</v>
      </c>
    </row>
    <row r="647">
      <c r="A647" s="0" t="inlineStr">
        <is>
          <t xml:space="preserve">2015-07-27</t>
        </is>
      </c>
      <c r="B647" s="16">
        <v>42212</v>
      </c>
      <c r="C647" s="8">
        <v>28.35</v>
      </c>
      <c r="D647" s="4">
        <v>42161050</v>
      </c>
      <c r="E647" s="0" t="str">
        <f>"jul15"</f>
        <v>jul15</v>
      </c>
      <c r="F647" s="4">
        <v>0</v>
      </c>
    </row>
    <row r="648">
      <c r="A648" s="0" t="inlineStr">
        <is>
          <t xml:space="preserve">2015-07-28</t>
        </is>
      </c>
      <c r="B648" s="16">
        <v>42213</v>
      </c>
      <c r="C648" s="8">
        <v>28.96</v>
      </c>
      <c r="D648" s="4">
        <v>33182433</v>
      </c>
      <c r="E648" s="0" t="str">
        <f>"jul15"</f>
        <v>jul15</v>
      </c>
      <c r="F648" s="4">
        <v>0</v>
      </c>
    </row>
    <row r="649">
      <c r="A649" s="0" t="inlineStr">
        <is>
          <t xml:space="preserve">2015-07-29</t>
        </is>
      </c>
      <c r="B649" s="16">
        <v>42214</v>
      </c>
      <c r="C649" s="8">
        <v>29.01</v>
      </c>
      <c r="D649" s="4">
        <v>26470181</v>
      </c>
      <c r="E649" s="0" t="str">
        <f>"jul15"</f>
        <v>jul15</v>
      </c>
      <c r="F649" s="4">
        <v>0</v>
      </c>
    </row>
    <row r="650">
      <c r="A650" s="0" t="inlineStr">
        <is>
          <t xml:space="preserve">2015-07-30</t>
        </is>
      </c>
      <c r="B650" s="16">
        <v>42215</v>
      </c>
      <c r="C650" s="8">
        <v>28.91</v>
      </c>
      <c r="D650" s="4">
        <v>26582443</v>
      </c>
      <c r="E650" s="0" t="str">
        <f>"jul15"</f>
        <v>jul15</v>
      </c>
      <c r="F650" s="4">
        <v>0</v>
      </c>
    </row>
    <row r="651">
      <c r="A651" s="0" t="inlineStr">
        <is>
          <t xml:space="preserve">2015-07-31</t>
        </is>
      </c>
      <c r="B651" s="16">
        <v>42216</v>
      </c>
      <c r="C651" s="8">
        <v>28.95</v>
      </c>
      <c r="D651" s="4">
        <v>27158763</v>
      </c>
      <c r="E651" s="0" t="str">
        <f>"jul15"</f>
        <v>jul15</v>
      </c>
      <c r="F651" s="4">
        <v>1</v>
      </c>
    </row>
    <row r="652">
      <c r="A652" s="0" t="inlineStr">
        <is>
          <t xml:space="preserve">2015-08-03</t>
        </is>
      </c>
      <c r="B652" s="16">
        <v>42219</v>
      </c>
      <c r="C652" s="8">
        <v>29.05</v>
      </c>
      <c r="D652" s="4">
        <v>26213584</v>
      </c>
      <c r="E652" s="0" t="str">
        <f>"aug15"</f>
        <v>aug15</v>
      </c>
      <c r="F652" s="4">
        <v>0</v>
      </c>
    </row>
    <row r="653">
      <c r="A653" s="0" t="inlineStr">
        <is>
          <t xml:space="preserve">2015-08-04</t>
        </is>
      </c>
      <c r="B653" s="16">
        <v>42220</v>
      </c>
      <c r="C653" s="8">
        <v>29.13</v>
      </c>
      <c r="D653" s="4">
        <v>25741719</v>
      </c>
      <c r="E653" s="0" t="str">
        <f>"aug15"</f>
        <v>aug15</v>
      </c>
      <c r="F653" s="4">
        <v>0</v>
      </c>
    </row>
    <row r="654">
      <c r="A654" s="0" t="inlineStr">
        <is>
          <t xml:space="preserve">2015-08-05</t>
        </is>
      </c>
      <c r="B654" s="16">
        <v>42221</v>
      </c>
      <c r="C654" s="8">
        <v>29.12</v>
      </c>
      <c r="D654" s="4">
        <v>23622731</v>
      </c>
      <c r="E654" s="0" t="str">
        <f>"aug15"</f>
        <v>aug15</v>
      </c>
      <c r="F654" s="4">
        <v>0</v>
      </c>
    </row>
    <row r="655">
      <c r="A655" s="0" t="inlineStr">
        <is>
          <t xml:space="preserve">2015-08-06</t>
        </is>
      </c>
      <c r="B655" s="16">
        <v>42222</v>
      </c>
      <c r="C655" s="8">
        <v>29.01</v>
      </c>
      <c r="D655" s="4">
        <v>27958192</v>
      </c>
      <c r="E655" s="0" t="str">
        <f>"aug15"</f>
        <v>aug15</v>
      </c>
      <c r="F655" s="4">
        <v>0</v>
      </c>
    </row>
    <row r="656">
      <c r="A656" s="0" t="inlineStr">
        <is>
          <t xml:space="preserve">2015-08-07</t>
        </is>
      </c>
      <c r="B656" s="16">
        <v>42223</v>
      </c>
      <c r="C656" s="8">
        <v>28.88</v>
      </c>
      <c r="D656" s="4">
        <v>25606125</v>
      </c>
      <c r="E656" s="0" t="str">
        <f>"aug15"</f>
        <v>aug15</v>
      </c>
      <c r="F656" s="4">
        <v>0</v>
      </c>
    </row>
    <row r="657">
      <c r="A657" s="0" t="inlineStr">
        <is>
          <t xml:space="preserve">2015-08-10</t>
        </is>
      </c>
      <c r="B657" s="16">
        <v>42226</v>
      </c>
      <c r="C657" s="8">
        <v>29.64</v>
      </c>
      <c r="D657" s="4">
        <v>22807360</v>
      </c>
      <c r="E657" s="0" t="str">
        <f>"aug15"</f>
        <v>aug15</v>
      </c>
      <c r="F657" s="4">
        <v>0</v>
      </c>
    </row>
    <row r="658">
      <c r="A658" s="0" t="inlineStr">
        <is>
          <t xml:space="preserve">2015-08-11</t>
        </is>
      </c>
      <c r="B658" s="16">
        <v>42227</v>
      </c>
      <c r="C658" s="8">
        <v>28.97</v>
      </c>
      <c r="D658" s="4">
        <v>23758859</v>
      </c>
      <c r="E658" s="0" t="str">
        <f>"aug15"</f>
        <v>aug15</v>
      </c>
      <c r="F658" s="4">
        <v>0</v>
      </c>
    </row>
    <row r="659">
      <c r="A659" s="0" t="inlineStr">
        <is>
          <t xml:space="preserve">2015-08-12</t>
        </is>
      </c>
      <c r="B659" s="16">
        <v>42228</v>
      </c>
      <c r="C659" s="8">
        <v>29.46</v>
      </c>
      <c r="D659" s="4">
        <v>33639471</v>
      </c>
      <c r="E659" s="0" t="str">
        <f>"aug15"</f>
        <v>aug15</v>
      </c>
      <c r="F659" s="4">
        <v>0</v>
      </c>
    </row>
    <row r="660">
      <c r="A660" s="0" t="inlineStr">
        <is>
          <t xml:space="preserve">2015-08-13</t>
        </is>
      </c>
      <c r="B660" s="16">
        <v>42229</v>
      </c>
      <c r="C660" s="8">
        <v>28.87</v>
      </c>
      <c r="D660" s="4">
        <v>18821945</v>
      </c>
      <c r="E660" s="0" t="str">
        <f>"aug15"</f>
        <v>aug15</v>
      </c>
      <c r="F660" s="4">
        <v>0</v>
      </c>
    </row>
    <row r="661">
      <c r="A661" s="0" t="inlineStr">
        <is>
          <t xml:space="preserve">2015-08-14</t>
        </is>
      </c>
      <c r="B661" s="16">
        <v>42230</v>
      </c>
      <c r="C661" s="8">
        <v>29.02</v>
      </c>
      <c r="D661" s="4">
        <v>14302700</v>
      </c>
      <c r="E661" s="0" t="str">
        <f>"aug15"</f>
        <v>aug15</v>
      </c>
      <c r="F661" s="4">
        <v>0</v>
      </c>
    </row>
    <row r="662">
      <c r="A662" s="0" t="inlineStr">
        <is>
          <t xml:space="preserve">2015-08-17</t>
        </is>
      </c>
      <c r="B662" s="16">
        <v>42233</v>
      </c>
      <c r="C662" s="8">
        <v>29.08</v>
      </c>
      <c r="D662" s="4">
        <v>15548322</v>
      </c>
      <c r="E662" s="0" t="str">
        <f>"aug15"</f>
        <v>aug15</v>
      </c>
      <c r="F662" s="4">
        <v>0</v>
      </c>
    </row>
    <row r="663">
      <c r="A663" s="0" t="inlineStr">
        <is>
          <t xml:space="preserve">2015-08-18</t>
        </is>
      </c>
      <c r="B663" s="16">
        <v>42234</v>
      </c>
      <c r="C663" s="8">
        <v>28.91</v>
      </c>
      <c r="D663" s="4">
        <v>19182638</v>
      </c>
      <c r="E663" s="0" t="str">
        <f>"aug15"</f>
        <v>aug15</v>
      </c>
      <c r="F663" s="4">
        <v>0</v>
      </c>
    </row>
    <row r="664">
      <c r="A664" s="0" t="inlineStr">
        <is>
          <t xml:space="preserve">2015-08-19</t>
        </is>
      </c>
      <c r="B664" s="16">
        <v>42235</v>
      </c>
      <c r="C664" s="8">
        <v>28.36</v>
      </c>
      <c r="D664" s="4">
        <v>30530143</v>
      </c>
      <c r="E664" s="0" t="str">
        <f>"aug15"</f>
        <v>aug15</v>
      </c>
      <c r="F664" s="4">
        <v>0</v>
      </c>
    </row>
    <row r="665">
      <c r="A665" s="0" t="inlineStr">
        <is>
          <t xml:space="preserve">2015-08-20</t>
        </is>
      </c>
      <c r="B665" s="16">
        <v>42236</v>
      </c>
      <c r="C665" s="8">
        <v>27.53</v>
      </c>
      <c r="D665" s="4">
        <v>31936568</v>
      </c>
      <c r="E665" s="0" t="str">
        <f>"aug15"</f>
        <v>aug15</v>
      </c>
      <c r="F665" s="4">
        <v>0</v>
      </c>
    </row>
    <row r="666">
      <c r="A666" s="0" t="inlineStr">
        <is>
          <t xml:space="preserve">2015-08-21</t>
        </is>
      </c>
      <c r="B666" s="16">
        <v>42237</v>
      </c>
      <c r="C666" s="8">
        <v>26.56</v>
      </c>
      <c r="D666" s="4">
        <v>52288393</v>
      </c>
      <c r="E666" s="0" t="str">
        <f>"aug15"</f>
        <v>aug15</v>
      </c>
      <c r="F666" s="4">
        <v>0</v>
      </c>
    </row>
    <row r="667">
      <c r="A667" s="0" t="inlineStr">
        <is>
          <t xml:space="preserve">2015-08-24</t>
        </is>
      </c>
      <c r="B667" s="16">
        <v>42240</v>
      </c>
      <c r="C667" s="8">
        <v>26.25</v>
      </c>
      <c r="D667" s="4">
        <v>83234171</v>
      </c>
      <c r="E667" s="0" t="str">
        <f>"aug15"</f>
        <v>aug15</v>
      </c>
      <c r="F667" s="4">
        <v>0</v>
      </c>
    </row>
    <row r="668">
      <c r="A668" s="0" t="inlineStr">
        <is>
          <t xml:space="preserve">2015-08-25</t>
        </is>
      </c>
      <c r="B668" s="16">
        <v>42241</v>
      </c>
      <c r="C668" s="8">
        <v>25.87</v>
      </c>
      <c r="D668" s="4">
        <v>59371859</v>
      </c>
      <c r="E668" s="0" t="str">
        <f>"aug15"</f>
        <v>aug15</v>
      </c>
      <c r="F668" s="4">
        <v>0</v>
      </c>
    </row>
    <row r="669">
      <c r="A669" s="0" t="inlineStr">
        <is>
          <t xml:space="preserve">2015-08-26</t>
        </is>
      </c>
      <c r="B669" s="16">
        <v>42242</v>
      </c>
      <c r="C669" s="8">
        <v>27.3</v>
      </c>
      <c r="D669" s="4">
        <v>47386736</v>
      </c>
      <c r="E669" s="0" t="str">
        <f>"aug15"</f>
        <v>aug15</v>
      </c>
      <c r="F669" s="4">
        <v>0</v>
      </c>
    </row>
    <row r="670">
      <c r="A670" s="0" t="inlineStr">
        <is>
          <t xml:space="preserve">2015-08-27</t>
        </is>
      </c>
      <c r="B670" s="16">
        <v>42243</v>
      </c>
      <c r="C670" s="8">
        <v>27.72</v>
      </c>
      <c r="D670" s="4">
        <v>38649417</v>
      </c>
      <c r="E670" s="0" t="str">
        <f>"aug15"</f>
        <v>aug15</v>
      </c>
      <c r="F670" s="4">
        <v>0</v>
      </c>
    </row>
    <row r="671">
      <c r="A671" s="0" t="inlineStr">
        <is>
          <t xml:space="preserve">2015-08-28</t>
        </is>
      </c>
      <c r="B671" s="16">
        <v>42244</v>
      </c>
      <c r="C671" s="8">
        <v>28.42</v>
      </c>
      <c r="D671" s="4">
        <v>43452360</v>
      </c>
      <c r="E671" s="0" t="str">
        <f>"aug15"</f>
        <v>aug15</v>
      </c>
      <c r="F671" s="4">
        <v>0</v>
      </c>
    </row>
    <row r="672">
      <c r="A672" s="0" t="inlineStr">
        <is>
          <t xml:space="preserve">2015-08-31</t>
        </is>
      </c>
      <c r="B672" s="16">
        <v>42247</v>
      </c>
      <c r="C672" s="8">
        <v>28.54</v>
      </c>
      <c r="D672" s="4">
        <v>42401832</v>
      </c>
      <c r="E672" s="0" t="str">
        <f>"aug15"</f>
        <v>aug15</v>
      </c>
      <c r="F672" s="4">
        <v>1</v>
      </c>
    </row>
    <row r="673">
      <c r="A673" s="0" t="inlineStr">
        <is>
          <t xml:space="preserve">2015-09-01</t>
        </is>
      </c>
      <c r="B673" s="16">
        <v>42248</v>
      </c>
      <c r="C673" s="8">
        <v>27.82</v>
      </c>
      <c r="D673" s="4">
        <v>44143954</v>
      </c>
      <c r="E673" s="0" t="str">
        <f>"sep15"</f>
        <v>sep15</v>
      </c>
      <c r="F673" s="4">
        <v>0</v>
      </c>
    </row>
    <row r="674">
      <c r="A674" s="0" t="inlineStr">
        <is>
          <t xml:space="preserve">2015-09-02</t>
        </is>
      </c>
      <c r="B674" s="16">
        <v>42249</v>
      </c>
      <c r="C674" s="8">
        <v>28.6</v>
      </c>
      <c r="D674" s="4">
        <v>34618814</v>
      </c>
      <c r="E674" s="0" t="str">
        <f>"sep15"</f>
        <v>sep15</v>
      </c>
      <c r="F674" s="4">
        <v>0</v>
      </c>
    </row>
    <row r="675">
      <c r="A675" s="0" t="inlineStr">
        <is>
          <t xml:space="preserve">2015-09-03</t>
        </is>
      </c>
      <c r="B675" s="16">
        <v>42250</v>
      </c>
      <c r="C675" s="8">
        <v>29.08</v>
      </c>
      <c r="D675" s="4">
        <v>38665922</v>
      </c>
      <c r="E675" s="0" t="str">
        <f>"sep15"</f>
        <v>sep15</v>
      </c>
      <c r="F675" s="4">
        <v>0</v>
      </c>
    </row>
    <row r="676">
      <c r="A676" s="0" t="inlineStr">
        <is>
          <t xml:space="preserve">2015-09-04</t>
        </is>
      </c>
      <c r="B676" s="16">
        <v>42251</v>
      </c>
      <c r="C676" s="8">
        <v>28.52</v>
      </c>
      <c r="D676" s="4">
        <v>29117537</v>
      </c>
      <c r="E676" s="0" t="str">
        <f>"sep15"</f>
        <v>sep15</v>
      </c>
      <c r="F676" s="4">
        <v>0</v>
      </c>
    </row>
    <row r="677">
      <c r="A677" s="0" t="inlineStr">
        <is>
          <t xml:space="preserve">2015-09-08</t>
        </is>
      </c>
      <c r="B677" s="16">
        <v>42255</v>
      </c>
      <c r="C677" s="8">
        <v>29.5</v>
      </c>
      <c r="D677" s="4">
        <v>27804971</v>
      </c>
      <c r="E677" s="0" t="str">
        <f>"sep15"</f>
        <v>sep15</v>
      </c>
      <c r="F677" s="4">
        <v>0</v>
      </c>
    </row>
    <row r="678">
      <c r="A678" s="0" t="inlineStr">
        <is>
          <t xml:space="preserve">2015-09-09</t>
        </is>
      </c>
      <c r="B678" s="16">
        <v>42256</v>
      </c>
      <c r="C678" s="8">
        <v>29.24</v>
      </c>
      <c r="D678" s="4">
        <v>30774099</v>
      </c>
      <c r="E678" s="0" t="str">
        <f>"sep15"</f>
        <v>sep15</v>
      </c>
      <c r="F678" s="4">
        <v>0</v>
      </c>
    </row>
    <row r="679">
      <c r="A679" s="0" t="inlineStr">
        <is>
          <t xml:space="preserve">2015-09-10</t>
        </is>
      </c>
      <c r="B679" s="16">
        <v>42257</v>
      </c>
      <c r="C679" s="8">
        <v>29.27</v>
      </c>
      <c r="D679" s="4">
        <v>25195775</v>
      </c>
      <c r="E679" s="0" t="str">
        <f>"sep15"</f>
        <v>sep15</v>
      </c>
      <c r="F679" s="4">
        <v>0</v>
      </c>
    </row>
    <row r="680">
      <c r="A680" s="0" t="inlineStr">
        <is>
          <t xml:space="preserve">2015-09-11</t>
        </is>
      </c>
      <c r="B680" s="16">
        <v>42258</v>
      </c>
      <c r="C680" s="8">
        <v>29.47</v>
      </c>
      <c r="D680" s="4">
        <v>21786879</v>
      </c>
      <c r="E680" s="0" t="str">
        <f>"sep15"</f>
        <v>sep15</v>
      </c>
      <c r="F680" s="4">
        <v>0</v>
      </c>
    </row>
    <row r="681">
      <c r="A681" s="0" t="inlineStr">
        <is>
          <t xml:space="preserve">2015-09-14</t>
        </is>
      </c>
      <c r="B681" s="16">
        <v>42261</v>
      </c>
      <c r="C681" s="8">
        <v>29.39</v>
      </c>
      <c r="D681" s="4">
        <v>24065075</v>
      </c>
      <c r="E681" s="0" t="str">
        <f>"sep15"</f>
        <v>sep15</v>
      </c>
      <c r="F681" s="4">
        <v>0</v>
      </c>
    </row>
    <row r="682">
      <c r="A682" s="0" t="inlineStr">
        <is>
          <t xml:space="preserve">2015-09-15</t>
        </is>
      </c>
      <c r="B682" s="16">
        <v>42262</v>
      </c>
      <c r="C682" s="8">
        <v>29.73</v>
      </c>
      <c r="D682" s="4">
        <v>29819023</v>
      </c>
      <c r="E682" s="0" t="str">
        <f>"sep15"</f>
        <v>sep15</v>
      </c>
      <c r="F682" s="4">
        <v>0</v>
      </c>
    </row>
    <row r="683">
      <c r="A683" s="0" t="inlineStr">
        <is>
          <t xml:space="preserve">2015-09-16</t>
        </is>
      </c>
      <c r="B683" s="16">
        <v>42263</v>
      </c>
      <c r="C683" s="8">
        <v>29.77</v>
      </c>
      <c r="D683" s="4">
        <v>25957758</v>
      </c>
      <c r="E683" s="0" t="str">
        <f>"sep15"</f>
        <v>sep15</v>
      </c>
      <c r="F683" s="4">
        <v>0</v>
      </c>
    </row>
    <row r="684">
      <c r="A684" s="0" t="inlineStr">
        <is>
          <t xml:space="preserve">2015-09-17</t>
        </is>
      </c>
      <c r="B684" s="16">
        <v>42264</v>
      </c>
      <c r="C684" s="8">
        <v>29.71</v>
      </c>
      <c r="D684" s="4">
        <v>29805245</v>
      </c>
      <c r="E684" s="0" t="str">
        <f>"sep15"</f>
        <v>sep15</v>
      </c>
      <c r="F684" s="4">
        <v>0</v>
      </c>
    </row>
    <row r="685">
      <c r="A685" s="0" t="inlineStr">
        <is>
          <t xml:space="preserve">2015-09-18</t>
        </is>
      </c>
      <c r="B685" s="16">
        <v>42265</v>
      </c>
      <c r="C685" s="8">
        <v>29.02</v>
      </c>
      <c r="D685" s="4">
        <v>60693435</v>
      </c>
      <c r="E685" s="0" t="str">
        <f>"sep15"</f>
        <v>sep15</v>
      </c>
      <c r="F685" s="4">
        <v>0</v>
      </c>
    </row>
    <row r="686">
      <c r="A686" s="0" t="inlineStr">
        <is>
          <t xml:space="preserve">2015-09-21</t>
        </is>
      </c>
      <c r="B686" s="16">
        <v>42268</v>
      </c>
      <c r="C686" s="8">
        <v>29.16</v>
      </c>
      <c r="D686" s="4">
        <v>24417127</v>
      </c>
      <c r="E686" s="0" t="str">
        <f>"sep15"</f>
        <v>sep15</v>
      </c>
      <c r="F686" s="4">
        <v>0</v>
      </c>
    </row>
    <row r="687">
      <c r="A687" s="0" t="inlineStr">
        <is>
          <t xml:space="preserve">2015-09-22</t>
        </is>
      </c>
      <c r="B687" s="16">
        <v>42269</v>
      </c>
      <c r="C687" s="8">
        <v>28.67</v>
      </c>
      <c r="D687" s="4">
        <v>28576221</v>
      </c>
      <c r="E687" s="0" t="str">
        <f>"sep15"</f>
        <v>sep15</v>
      </c>
      <c r="F687" s="4">
        <v>0</v>
      </c>
    </row>
    <row r="688">
      <c r="A688" s="0" t="inlineStr">
        <is>
          <t xml:space="preserve">2015-09-23</t>
        </is>
      </c>
      <c r="B688" s="16">
        <v>42270</v>
      </c>
      <c r="C688" s="8">
        <v>28.74</v>
      </c>
      <c r="D688" s="4">
        <v>25983954</v>
      </c>
      <c r="E688" s="0" t="str">
        <f>"sep15"</f>
        <v>sep15</v>
      </c>
      <c r="F688" s="4">
        <v>0</v>
      </c>
    </row>
    <row r="689">
      <c r="A689" s="0" t="inlineStr">
        <is>
          <t xml:space="preserve">2015-09-24</t>
        </is>
      </c>
      <c r="B689" s="16">
        <v>42271</v>
      </c>
      <c r="C689" s="8">
        <v>28.48</v>
      </c>
      <c r="D689" s="4">
        <v>32754744</v>
      </c>
      <c r="E689" s="0" t="str">
        <f>"sep15"</f>
        <v>sep15</v>
      </c>
      <c r="F689" s="4">
        <v>0</v>
      </c>
    </row>
    <row r="690">
      <c r="A690" s="0" t="inlineStr">
        <is>
          <t xml:space="preserve">2015-09-25</t>
        </is>
      </c>
      <c r="B690" s="16">
        <v>42272</v>
      </c>
      <c r="C690" s="8">
        <v>28.81</v>
      </c>
      <c r="D690" s="4">
        <v>29192322</v>
      </c>
      <c r="E690" s="0" t="str">
        <f>"sep15"</f>
        <v>sep15</v>
      </c>
      <c r="F690" s="4">
        <v>0</v>
      </c>
    </row>
    <row r="691">
      <c r="A691" s="0" t="inlineStr">
        <is>
          <t xml:space="preserve">2015-09-28</t>
        </is>
      </c>
      <c r="B691" s="16">
        <v>42275</v>
      </c>
      <c r="C691" s="8">
        <v>28.76</v>
      </c>
      <c r="D691" s="4">
        <v>42290970</v>
      </c>
      <c r="E691" s="0" t="str">
        <f>"sep15"</f>
        <v>sep15</v>
      </c>
      <c r="F691" s="4">
        <v>0</v>
      </c>
    </row>
    <row r="692">
      <c r="A692" s="0" t="inlineStr">
        <is>
          <t xml:space="preserve">2015-09-29</t>
        </is>
      </c>
      <c r="B692" s="16">
        <v>42276</v>
      </c>
      <c r="C692" s="8">
        <v>29.24</v>
      </c>
      <c r="D692" s="4">
        <v>34169562</v>
      </c>
      <c r="E692" s="0" t="str">
        <f>"sep15"</f>
        <v>sep15</v>
      </c>
      <c r="F692" s="4">
        <v>0</v>
      </c>
    </row>
    <row r="693">
      <c r="A693" s="0" t="inlineStr">
        <is>
          <t xml:space="preserve">2015-09-30</t>
        </is>
      </c>
      <c r="B693" s="16">
        <v>42277</v>
      </c>
      <c r="C693" s="8">
        <v>30.14</v>
      </c>
      <c r="D693" s="4">
        <v>41051713</v>
      </c>
      <c r="E693" s="0" t="str">
        <f>"sep15"</f>
        <v>sep15</v>
      </c>
      <c r="F693" s="4">
        <v>1</v>
      </c>
    </row>
    <row r="694">
      <c r="A694" s="0" t="inlineStr">
        <is>
          <t xml:space="preserve">2015-10-01</t>
        </is>
      </c>
      <c r="B694" s="16">
        <v>42278</v>
      </c>
      <c r="C694" s="8">
        <v>30</v>
      </c>
      <c r="D694" s="4">
        <v>29832842</v>
      </c>
      <c r="E694" s="0" t="str">
        <f>"oct15"</f>
        <v>oct15</v>
      </c>
      <c r="F694" s="4">
        <v>0</v>
      </c>
    </row>
    <row r="695">
      <c r="A695" s="0" t="inlineStr">
        <is>
          <t xml:space="preserve">2015-10-02</t>
        </is>
      </c>
      <c r="B695" s="16">
        <v>42279</v>
      </c>
      <c r="C695" s="8">
        <v>30.51</v>
      </c>
      <c r="D695" s="4">
        <v>27901454</v>
      </c>
      <c r="E695" s="0" t="str">
        <f>"oct15"</f>
        <v>oct15</v>
      </c>
      <c r="F695" s="4">
        <v>0</v>
      </c>
    </row>
    <row r="696">
      <c r="A696" s="0" t="inlineStr">
        <is>
          <t xml:space="preserve">2015-10-05</t>
        </is>
      </c>
      <c r="B696" s="16">
        <v>42282</v>
      </c>
      <c r="C696" s="8">
        <v>31.21</v>
      </c>
      <c r="D696" s="4">
        <v>34842513</v>
      </c>
      <c r="E696" s="0" t="str">
        <f>"oct15"</f>
        <v>oct15</v>
      </c>
      <c r="F696" s="4">
        <v>0</v>
      </c>
    </row>
    <row r="697">
      <c r="A697" s="0" t="inlineStr">
        <is>
          <t xml:space="preserve">2015-10-06</t>
        </is>
      </c>
      <c r="B697" s="16">
        <v>42283</v>
      </c>
      <c r="C697" s="8">
        <v>31.74</v>
      </c>
      <c r="D697" s="4">
        <v>35530196</v>
      </c>
      <c r="E697" s="0" t="str">
        <f>"oct15"</f>
        <v>oct15</v>
      </c>
      <c r="F697" s="4">
        <v>0</v>
      </c>
    </row>
    <row r="698">
      <c r="A698" s="0" t="inlineStr">
        <is>
          <t xml:space="preserve">2015-10-07</t>
        </is>
      </c>
      <c r="B698" s="16">
        <v>42284</v>
      </c>
      <c r="C698" s="8">
        <v>32.32</v>
      </c>
      <c r="D698" s="4">
        <v>36930069</v>
      </c>
      <c r="E698" s="0" t="str">
        <f>"oct15"</f>
        <v>oct15</v>
      </c>
      <c r="F698" s="4">
        <v>0</v>
      </c>
    </row>
    <row r="699">
      <c r="A699" s="0" t="inlineStr">
        <is>
          <t xml:space="preserve">2015-10-08</t>
        </is>
      </c>
      <c r="B699" s="16">
        <v>42285</v>
      </c>
      <c r="C699" s="8">
        <v>32.52</v>
      </c>
      <c r="D699" s="4">
        <v>27794648</v>
      </c>
      <c r="E699" s="0" t="str">
        <f>"oct15"</f>
        <v>oct15</v>
      </c>
      <c r="F699" s="4">
        <v>0</v>
      </c>
    </row>
    <row r="700">
      <c r="A700" s="0" t="inlineStr">
        <is>
          <t xml:space="preserve">2015-10-09</t>
        </is>
      </c>
      <c r="B700" s="16">
        <v>42286</v>
      </c>
      <c r="C700" s="8">
        <v>32.14</v>
      </c>
      <c r="D700" s="4">
        <v>24209923</v>
      </c>
      <c r="E700" s="0" t="str">
        <f>"oct15"</f>
        <v>oct15</v>
      </c>
      <c r="F700" s="4">
        <v>0</v>
      </c>
    </row>
    <row r="701">
      <c r="A701" s="0" t="inlineStr">
        <is>
          <t xml:space="preserve">2015-10-12</t>
        </is>
      </c>
      <c r="B701" s="16">
        <v>42289</v>
      </c>
      <c r="C701" s="8">
        <v>32.21</v>
      </c>
      <c r="D701" s="4">
        <v>18795025</v>
      </c>
      <c r="E701" s="0" t="str">
        <f>"oct15"</f>
        <v>oct15</v>
      </c>
      <c r="F701" s="4">
        <v>0</v>
      </c>
    </row>
    <row r="702">
      <c r="A702" s="0" t="inlineStr">
        <is>
          <t xml:space="preserve">2015-10-13</t>
        </is>
      </c>
      <c r="B702" s="16">
        <v>42290</v>
      </c>
      <c r="C702" s="8">
        <v>32.04</v>
      </c>
      <c r="D702" s="4">
        <v>35588607</v>
      </c>
      <c r="E702" s="0" t="str">
        <f>"oct15"</f>
        <v>oct15</v>
      </c>
      <c r="F702" s="4">
        <v>0</v>
      </c>
    </row>
    <row r="703">
      <c r="A703" s="0" t="inlineStr">
        <is>
          <t xml:space="preserve">2015-10-14</t>
        </is>
      </c>
      <c r="B703" s="16">
        <v>42291</v>
      </c>
      <c r="C703" s="8">
        <v>32.8</v>
      </c>
      <c r="D703" s="4">
        <v>75954805</v>
      </c>
      <c r="E703" s="0" t="str">
        <f>"oct15"</f>
        <v>oct15</v>
      </c>
      <c r="F703" s="4">
        <v>0</v>
      </c>
    </row>
    <row r="704">
      <c r="A704" s="0" t="inlineStr">
        <is>
          <t xml:space="preserve">2015-10-15</t>
        </is>
      </c>
      <c r="B704" s="16">
        <v>42292</v>
      </c>
      <c r="C704" s="8">
        <v>32.75</v>
      </c>
      <c r="D704" s="4">
        <v>37634791</v>
      </c>
      <c r="E704" s="0" t="str">
        <f>"oct15"</f>
        <v>oct15</v>
      </c>
      <c r="F704" s="4">
        <v>0</v>
      </c>
    </row>
    <row r="705">
      <c r="A705" s="0" t="inlineStr">
        <is>
          <t xml:space="preserve">2015-10-16</t>
        </is>
      </c>
      <c r="B705" s="16">
        <v>42293</v>
      </c>
      <c r="C705" s="8">
        <v>33.04</v>
      </c>
      <c r="D705" s="4">
        <v>29371313</v>
      </c>
      <c r="E705" s="0" t="str">
        <f>"oct15"</f>
        <v>oct15</v>
      </c>
      <c r="F705" s="4">
        <v>0</v>
      </c>
    </row>
    <row r="706">
      <c r="A706" s="0" t="inlineStr">
        <is>
          <t xml:space="preserve">2015-10-19</t>
        </is>
      </c>
      <c r="B706" s="16">
        <v>42296</v>
      </c>
      <c r="C706" s="8">
        <v>33.59</v>
      </c>
      <c r="D706" s="4">
        <v>37624029</v>
      </c>
      <c r="E706" s="0" t="str">
        <f>"oct15"</f>
        <v>oct15</v>
      </c>
      <c r="F706" s="4">
        <v>0</v>
      </c>
    </row>
    <row r="707">
      <c r="A707" s="0" t="inlineStr">
        <is>
          <t xml:space="preserve">2015-10-20</t>
        </is>
      </c>
      <c r="B707" s="16">
        <v>42297</v>
      </c>
      <c r="C707" s="8">
        <v>33.44</v>
      </c>
      <c r="D707" s="4">
        <v>24416140</v>
      </c>
      <c r="E707" s="0" t="str">
        <f>"oct15"</f>
        <v>oct15</v>
      </c>
      <c r="F707" s="4">
        <v>0</v>
      </c>
    </row>
    <row r="708">
      <c r="A708" s="0" t="inlineStr">
        <is>
          <t xml:space="preserve">2015-10-21</t>
        </is>
      </c>
      <c r="B708" s="16">
        <v>42298</v>
      </c>
      <c r="C708" s="8">
        <v>33.37</v>
      </c>
      <c r="D708" s="4">
        <v>32005294</v>
      </c>
      <c r="E708" s="0" t="str">
        <f>"oct15"</f>
        <v>oct15</v>
      </c>
      <c r="F708" s="4">
        <v>0</v>
      </c>
    </row>
    <row r="709">
      <c r="A709" s="0" t="inlineStr">
        <is>
          <t xml:space="preserve">2015-10-22</t>
        </is>
      </c>
      <c r="B709" s="16">
        <v>42299</v>
      </c>
      <c r="C709" s="8">
        <v>34.4</v>
      </c>
      <c r="D709" s="4">
        <v>39572646</v>
      </c>
      <c r="E709" s="0" t="str">
        <f>"oct15"</f>
        <v>oct15</v>
      </c>
      <c r="F709" s="4">
        <v>0</v>
      </c>
    </row>
    <row r="710">
      <c r="A710" s="0" t="inlineStr">
        <is>
          <t xml:space="preserve">2015-10-23</t>
        </is>
      </c>
      <c r="B710" s="16">
        <v>42300</v>
      </c>
      <c r="C710" s="8">
        <v>34.9</v>
      </c>
      <c r="D710" s="4">
        <v>42796629</v>
      </c>
      <c r="E710" s="0" t="str">
        <f>"oct15"</f>
        <v>oct15</v>
      </c>
      <c r="F710" s="4">
        <v>0</v>
      </c>
    </row>
    <row r="711">
      <c r="A711" s="0" t="inlineStr">
        <is>
          <t xml:space="preserve">2015-10-26</t>
        </is>
      </c>
      <c r="B711" s="16">
        <v>42303</v>
      </c>
      <c r="C711" s="8">
        <v>34.59</v>
      </c>
      <c r="D711" s="4">
        <v>22646897</v>
      </c>
      <c r="E711" s="0" t="str">
        <f>"oct15"</f>
        <v>oct15</v>
      </c>
      <c r="F711" s="4">
        <v>0</v>
      </c>
    </row>
    <row r="712">
      <c r="A712" s="0" t="inlineStr">
        <is>
          <t xml:space="preserve">2015-10-27</t>
        </is>
      </c>
      <c r="B712" s="16">
        <v>42304</v>
      </c>
      <c r="C712" s="8">
        <v>34.47</v>
      </c>
      <c r="D712" s="4">
        <v>22630111</v>
      </c>
      <c r="E712" s="0" t="str">
        <f>"oct15"</f>
        <v>oct15</v>
      </c>
      <c r="F712" s="4">
        <v>0</v>
      </c>
    </row>
    <row r="713">
      <c r="A713" s="0" t="inlineStr">
        <is>
          <t xml:space="preserve">2015-10-28</t>
        </is>
      </c>
      <c r="B713" s="16">
        <v>42305</v>
      </c>
      <c r="C713" s="8">
        <v>34.71</v>
      </c>
      <c r="D713" s="4">
        <v>21908366</v>
      </c>
      <c r="E713" s="0" t="str">
        <f>"oct15"</f>
        <v>oct15</v>
      </c>
      <c r="F713" s="4">
        <v>0</v>
      </c>
    </row>
    <row r="714">
      <c r="A714" s="0" t="inlineStr">
        <is>
          <t xml:space="preserve">2015-10-29</t>
        </is>
      </c>
      <c r="B714" s="16">
        <v>42306</v>
      </c>
      <c r="C714" s="8">
        <v>34.03</v>
      </c>
      <c r="D714" s="4">
        <v>21325186</v>
      </c>
      <c r="E714" s="0" t="str">
        <f>"oct15"</f>
        <v>oct15</v>
      </c>
      <c r="F714" s="4">
        <v>0</v>
      </c>
    </row>
    <row r="715">
      <c r="A715" s="0" t="inlineStr">
        <is>
          <t xml:space="preserve">2015-10-30</t>
        </is>
      </c>
      <c r="B715" s="16">
        <v>42307</v>
      </c>
      <c r="C715" s="8">
        <v>33.86</v>
      </c>
      <c r="D715" s="4">
        <v>24693857</v>
      </c>
      <c r="E715" s="0" t="str">
        <f>"oct15"</f>
        <v>oct15</v>
      </c>
      <c r="F715" s="4">
        <v>1</v>
      </c>
    </row>
    <row r="716">
      <c r="A716" s="0" t="inlineStr">
        <is>
          <t xml:space="preserve">2015-11-02</t>
        </is>
      </c>
      <c r="B716" s="16">
        <v>42310</v>
      </c>
      <c r="C716" s="8">
        <v>34.11</v>
      </c>
      <c r="D716" s="4">
        <v>21743084</v>
      </c>
      <c r="E716" s="0" t="str">
        <f>"nov15"</f>
        <v>nov15</v>
      </c>
      <c r="F716" s="4">
        <v>0</v>
      </c>
    </row>
    <row r="717">
      <c r="A717" s="0" t="inlineStr">
        <is>
          <t xml:space="preserve">2015-11-03</t>
        </is>
      </c>
      <c r="B717" s="16">
        <v>42311</v>
      </c>
      <c r="C717" s="8">
        <v>34.31</v>
      </c>
      <c r="D717" s="4">
        <v>18167033</v>
      </c>
      <c r="E717" s="0" t="str">
        <f>"nov15"</f>
        <v>nov15</v>
      </c>
      <c r="F717" s="4">
        <v>0</v>
      </c>
    </row>
    <row r="718">
      <c r="A718" s="0" t="inlineStr">
        <is>
          <t xml:space="preserve">2015-11-04</t>
        </is>
      </c>
      <c r="B718" s="16">
        <v>42312</v>
      </c>
      <c r="C718" s="8">
        <v>34.15</v>
      </c>
      <c r="D718" s="4">
        <v>20762063</v>
      </c>
      <c r="E718" s="0" t="str">
        <f>"nov15"</f>
        <v>nov15</v>
      </c>
      <c r="F718" s="4">
        <v>0</v>
      </c>
    </row>
    <row r="719">
      <c r="A719" s="0" t="inlineStr">
        <is>
          <t xml:space="preserve">2015-11-05</t>
        </is>
      </c>
      <c r="B719" s="16">
        <v>42313</v>
      </c>
      <c r="C719" s="8">
        <v>34</v>
      </c>
      <c r="D719" s="4">
        <v>16486057</v>
      </c>
      <c r="E719" s="0" t="str">
        <f>"nov15"</f>
        <v>nov15</v>
      </c>
      <c r="F719" s="4">
        <v>0</v>
      </c>
    </row>
    <row r="720">
      <c r="A720" s="0" t="inlineStr">
        <is>
          <t xml:space="preserve">2015-11-06</t>
        </is>
      </c>
      <c r="B720" s="16">
        <v>42314</v>
      </c>
      <c r="C720" s="8">
        <v>33.84</v>
      </c>
      <c r="D720" s="4">
        <v>23701653</v>
      </c>
      <c r="E720" s="0" t="str">
        <f>"nov15"</f>
        <v>nov15</v>
      </c>
      <c r="F720" s="4">
        <v>0</v>
      </c>
    </row>
    <row r="721">
      <c r="A721" s="0" t="inlineStr">
        <is>
          <t xml:space="preserve">2015-11-09</t>
        </is>
      </c>
      <c r="B721" s="16">
        <v>42317</v>
      </c>
      <c r="C721" s="8">
        <v>33.35</v>
      </c>
      <c r="D721" s="4">
        <v>24168738</v>
      </c>
      <c r="E721" s="0" t="str">
        <f>"nov15"</f>
        <v>nov15</v>
      </c>
      <c r="F721" s="4">
        <v>0</v>
      </c>
    </row>
    <row r="722">
      <c r="A722" s="0" t="inlineStr">
        <is>
          <t xml:space="preserve">2015-11-10</t>
        </is>
      </c>
      <c r="B722" s="16">
        <v>42318</v>
      </c>
      <c r="C722" s="8">
        <v>33.21</v>
      </c>
      <c r="D722" s="4">
        <v>22451689</v>
      </c>
      <c r="E722" s="0" t="str">
        <f>"nov15"</f>
        <v>nov15</v>
      </c>
      <c r="F722" s="4">
        <v>0</v>
      </c>
    </row>
    <row r="723">
      <c r="A723" s="0" t="inlineStr">
        <is>
          <t xml:space="preserve">2015-11-11</t>
        </is>
      </c>
      <c r="B723" s="16">
        <v>42319</v>
      </c>
      <c r="C723" s="8">
        <v>32.86</v>
      </c>
      <c r="D723" s="4">
        <v>19864710</v>
      </c>
      <c r="E723" s="0" t="str">
        <f>"nov15"</f>
        <v>nov15</v>
      </c>
      <c r="F723" s="4">
        <v>0</v>
      </c>
    </row>
    <row r="724">
      <c r="A724" s="0" t="inlineStr">
        <is>
          <t xml:space="preserve">2015-11-12</t>
        </is>
      </c>
      <c r="B724" s="16">
        <v>42320</v>
      </c>
      <c r="C724" s="8">
        <v>32.4</v>
      </c>
      <c r="D724" s="4">
        <v>23265389</v>
      </c>
      <c r="E724" s="0" t="str">
        <f>"nov15"</f>
        <v>nov15</v>
      </c>
      <c r="F724" s="4">
        <v>0</v>
      </c>
    </row>
    <row r="725">
      <c r="A725" s="0" t="inlineStr">
        <is>
          <t xml:space="preserve">2015-11-13</t>
        </is>
      </c>
      <c r="B725" s="16">
        <v>42321</v>
      </c>
      <c r="C725" s="8">
        <v>32.11</v>
      </c>
      <c r="D725" s="4">
        <v>23673174</v>
      </c>
      <c r="E725" s="0" t="str">
        <f>"nov15"</f>
        <v>nov15</v>
      </c>
      <c r="F725" s="4">
        <v>0</v>
      </c>
    </row>
    <row r="726">
      <c r="A726" s="0" t="inlineStr">
        <is>
          <t xml:space="preserve">2015-11-16</t>
        </is>
      </c>
      <c r="B726" s="16">
        <v>42324</v>
      </c>
      <c r="C726" s="8">
        <v>32.1</v>
      </c>
      <c r="D726" s="4">
        <v>29899659</v>
      </c>
      <c r="E726" s="0" t="str">
        <f>"nov15"</f>
        <v>nov15</v>
      </c>
      <c r="F726" s="4">
        <v>0</v>
      </c>
    </row>
    <row r="727">
      <c r="A727" s="0" t="inlineStr">
        <is>
          <t xml:space="preserve">2015-11-17</t>
        </is>
      </c>
      <c r="B727" s="16">
        <v>42325</v>
      </c>
      <c r="C727" s="8">
        <v>32.64</v>
      </c>
      <c r="D727" s="4">
        <v>22636378</v>
      </c>
      <c r="E727" s="0" t="str">
        <f>"nov15"</f>
        <v>nov15</v>
      </c>
      <c r="F727" s="4">
        <v>0</v>
      </c>
    </row>
    <row r="728">
      <c r="A728" s="0" t="inlineStr">
        <is>
          <t xml:space="preserve">2015-11-18</t>
        </is>
      </c>
      <c r="B728" s="16">
        <v>42326</v>
      </c>
      <c r="C728" s="8">
        <v>33.16</v>
      </c>
      <c r="D728" s="4">
        <v>18619760</v>
      </c>
      <c r="E728" s="0" t="str">
        <f>"nov15"</f>
        <v>nov15</v>
      </c>
      <c r="F728" s="4">
        <v>0</v>
      </c>
    </row>
    <row r="729">
      <c r="A729" s="0" t="inlineStr">
        <is>
          <t xml:space="preserve">2015-11-19</t>
        </is>
      </c>
      <c r="B729" s="16">
        <v>42327</v>
      </c>
      <c r="C729" s="8">
        <v>34.3</v>
      </c>
      <c r="D729" s="4">
        <v>45381552</v>
      </c>
      <c r="E729" s="0" t="str">
        <f>"nov15"</f>
        <v>nov15</v>
      </c>
      <c r="F729" s="4">
        <v>0</v>
      </c>
    </row>
    <row r="730">
      <c r="A730" s="0" t="inlineStr">
        <is>
          <t xml:space="preserve">2015-11-20</t>
        </is>
      </c>
      <c r="B730" s="16">
        <v>42328</v>
      </c>
      <c r="C730" s="8">
        <v>34.66</v>
      </c>
      <c r="D730" s="4">
        <v>41137747</v>
      </c>
      <c r="E730" s="0" t="str">
        <f>"nov15"</f>
        <v>nov15</v>
      </c>
      <c r="F730" s="4">
        <v>0</v>
      </c>
    </row>
    <row r="731">
      <c r="A731" s="0" t="inlineStr">
        <is>
          <t xml:space="preserve">2015-11-23</t>
        </is>
      </c>
      <c r="B731" s="16">
        <v>42331</v>
      </c>
      <c r="C731" s="8">
        <v>34.48</v>
      </c>
      <c r="D731" s="4">
        <v>20152861</v>
      </c>
      <c r="E731" s="0" t="str">
        <f>"nov15"</f>
        <v>nov15</v>
      </c>
      <c r="F731" s="4">
        <v>0</v>
      </c>
    </row>
    <row r="732">
      <c r="A732" s="0" t="inlineStr">
        <is>
          <t xml:space="preserve">2015-11-24</t>
        </is>
      </c>
      <c r="B732" s="16">
        <v>42332</v>
      </c>
      <c r="C732" s="8">
        <v>34.36</v>
      </c>
      <c r="D732" s="4">
        <v>21413535</v>
      </c>
      <c r="E732" s="0" t="str">
        <f>"nov15"</f>
        <v>nov15</v>
      </c>
      <c r="F732" s="4">
        <v>0</v>
      </c>
    </row>
    <row r="733">
      <c r="A733" s="0" t="inlineStr">
        <is>
          <t xml:space="preserve">2015-11-25</t>
        </is>
      </c>
      <c r="B733" s="16">
        <v>42333</v>
      </c>
      <c r="C733" s="8">
        <v>34.45</v>
      </c>
      <c r="D733" s="4">
        <v>17939406</v>
      </c>
      <c r="E733" s="0" t="str">
        <f>"nov15"</f>
        <v>nov15</v>
      </c>
      <c r="F733" s="4">
        <v>0</v>
      </c>
    </row>
    <row r="734">
      <c r="A734" s="0" t="inlineStr">
        <is>
          <t xml:space="preserve">2015-11-27</t>
        </is>
      </c>
      <c r="B734" s="16">
        <v>42335</v>
      </c>
      <c r="C734" s="8">
        <v>34.46</v>
      </c>
      <c r="D734" s="4">
        <v>6620857</v>
      </c>
      <c r="E734" s="0" t="str">
        <f>"nov15"</f>
        <v>nov15</v>
      </c>
      <c r="F734" s="4">
        <v>0</v>
      </c>
    </row>
    <row r="735">
      <c r="A735" s="0" t="inlineStr">
        <is>
          <t xml:space="preserve">2015-11-30</t>
        </is>
      </c>
      <c r="B735" s="16">
        <v>42338</v>
      </c>
      <c r="C735" s="8">
        <v>34.77</v>
      </c>
      <c r="D735" s="4">
        <v>21785791</v>
      </c>
      <c r="E735" s="0" t="str">
        <f>"nov15"</f>
        <v>nov15</v>
      </c>
      <c r="F735" s="4">
        <v>1</v>
      </c>
    </row>
    <row r="736">
      <c r="A736" s="0" t="inlineStr">
        <is>
          <t xml:space="preserve">2015-12-01</t>
        </is>
      </c>
      <c r="B736" s="16">
        <v>42339</v>
      </c>
      <c r="C736" s="8">
        <v>35.09</v>
      </c>
      <c r="D736" s="4">
        <v>23560239</v>
      </c>
      <c r="E736" s="0" t="str">
        <f>"dec15"</f>
        <v>dec15</v>
      </c>
      <c r="F736" s="4">
        <v>0</v>
      </c>
    </row>
    <row r="737">
      <c r="A737" s="0" t="inlineStr">
        <is>
          <t xml:space="preserve">2015-12-02</t>
        </is>
      </c>
      <c r="B737" s="16">
        <v>42340</v>
      </c>
      <c r="C737" s="8">
        <v>34.83</v>
      </c>
      <c r="D737" s="4">
        <v>18688180</v>
      </c>
      <c r="E737" s="0" t="str">
        <f>"dec15"</f>
        <v>dec15</v>
      </c>
      <c r="F737" s="4">
        <v>0</v>
      </c>
    </row>
    <row r="738">
      <c r="A738" s="0" t="inlineStr">
        <is>
          <t xml:space="preserve">2015-12-03</t>
        </is>
      </c>
      <c r="B738" s="16">
        <v>42341</v>
      </c>
      <c r="C738" s="8">
        <v>34.04</v>
      </c>
      <c r="D738" s="4">
        <v>30131055</v>
      </c>
      <c r="E738" s="0" t="str">
        <f>"dec15"</f>
        <v>dec15</v>
      </c>
      <c r="F738" s="4">
        <v>0</v>
      </c>
    </row>
    <row r="739">
      <c r="A739" s="0" t="inlineStr">
        <is>
          <t xml:space="preserve">2015-12-04</t>
        </is>
      </c>
      <c r="B739" s="16">
        <v>42342</v>
      </c>
      <c r="C739" s="8">
        <v>34.94</v>
      </c>
      <c r="D739" s="4">
        <v>24900994</v>
      </c>
      <c r="E739" s="0" t="str">
        <f>"dec15"</f>
        <v>dec15</v>
      </c>
      <c r="F739" s="4">
        <v>0</v>
      </c>
    </row>
    <row r="740">
      <c r="A740" s="0" t="inlineStr">
        <is>
          <t xml:space="preserve">2015-12-07</t>
        </is>
      </c>
      <c r="B740" s="16">
        <v>42345</v>
      </c>
      <c r="C740" s="8">
        <v>34.99</v>
      </c>
      <c r="D740" s="4">
        <v>17731885</v>
      </c>
      <c r="E740" s="0" t="str">
        <f>"dec15"</f>
        <v>dec15</v>
      </c>
      <c r="F740" s="4">
        <v>0</v>
      </c>
    </row>
    <row r="741">
      <c r="A741" s="0" t="inlineStr">
        <is>
          <t xml:space="preserve">2015-12-08</t>
        </is>
      </c>
      <c r="B741" s="16">
        <v>42346</v>
      </c>
      <c r="C741" s="8">
        <v>34.75</v>
      </c>
      <c r="D741" s="4">
        <v>13380229</v>
      </c>
      <c r="E741" s="0" t="str">
        <f>"dec15"</f>
        <v>dec15</v>
      </c>
      <c r="F741" s="4">
        <v>0</v>
      </c>
    </row>
    <row r="742">
      <c r="A742" s="0" t="inlineStr">
        <is>
          <t xml:space="preserve">2015-12-09</t>
        </is>
      </c>
      <c r="B742" s="16">
        <v>42347</v>
      </c>
      <c r="C742" s="8">
        <v>34.81</v>
      </c>
      <c r="D742" s="4">
        <v>22548299</v>
      </c>
      <c r="E742" s="0" t="str">
        <f>"dec15"</f>
        <v>dec15</v>
      </c>
      <c r="F742" s="4">
        <v>0</v>
      </c>
    </row>
    <row r="743">
      <c r="A743" s="0" t="inlineStr">
        <is>
          <t xml:space="preserve">2015-12-10</t>
        </is>
      </c>
      <c r="B743" s="16">
        <v>42348</v>
      </c>
      <c r="C743" s="8">
        <v>34.77</v>
      </c>
      <c r="D743" s="4">
        <v>17400745</v>
      </c>
      <c r="E743" s="0" t="str">
        <f>"dec15"</f>
        <v>dec15</v>
      </c>
      <c r="F743" s="4">
        <v>0</v>
      </c>
    </row>
    <row r="744">
      <c r="A744" s="0" t="inlineStr">
        <is>
          <t xml:space="preserve">2015-12-11</t>
        </is>
      </c>
      <c r="B744" s="16">
        <v>42349</v>
      </c>
      <c r="C744" s="8">
        <v>34.27</v>
      </c>
      <c r="D744" s="4">
        <v>21251423</v>
      </c>
      <c r="E744" s="0" t="str">
        <f>"dec15"</f>
        <v>dec15</v>
      </c>
      <c r="F744" s="4">
        <v>0</v>
      </c>
    </row>
    <row r="745">
      <c r="A745" s="0" t="inlineStr">
        <is>
          <t xml:space="preserve">2015-12-14</t>
        </is>
      </c>
      <c r="B745" s="16">
        <v>42352</v>
      </c>
      <c r="C745" s="8">
        <v>34.47</v>
      </c>
      <c r="D745" s="4">
        <v>19528029</v>
      </c>
      <c r="E745" s="0" t="str">
        <f>"dec15"</f>
        <v>dec15</v>
      </c>
      <c r="F745" s="4">
        <v>0</v>
      </c>
    </row>
    <row r="746">
      <c r="A746" s="0" t="inlineStr">
        <is>
          <t xml:space="preserve">2015-12-15</t>
        </is>
      </c>
      <c r="B746" s="16">
        <v>42353</v>
      </c>
      <c r="C746" s="8">
        <v>35.18</v>
      </c>
      <c r="D746" s="4">
        <v>24365862</v>
      </c>
      <c r="E746" s="0" t="str">
        <f>"dec15"</f>
        <v>dec15</v>
      </c>
      <c r="F746" s="4">
        <v>0</v>
      </c>
    </row>
    <row r="747">
      <c r="A747" s="0" t="inlineStr">
        <is>
          <t xml:space="preserve">2015-12-16</t>
        </is>
      </c>
      <c r="B747" s="16">
        <v>42354</v>
      </c>
      <c r="C747" s="8">
        <v>35.3</v>
      </c>
      <c r="D747" s="4">
        <v>23257890</v>
      </c>
      <c r="E747" s="0" t="str">
        <f>"dec15"</f>
        <v>dec15</v>
      </c>
      <c r="F747" s="4">
        <v>0</v>
      </c>
    </row>
    <row r="748">
      <c r="A748" s="0" t="inlineStr">
        <is>
          <t xml:space="preserve">2015-12-17</t>
        </is>
      </c>
      <c r="B748" s="16">
        <v>42355</v>
      </c>
      <c r="C748" s="8">
        <v>34.91</v>
      </c>
      <c r="D748" s="4">
        <v>24963557</v>
      </c>
      <c r="E748" s="0" t="str">
        <f>"dec15"</f>
        <v>dec15</v>
      </c>
      <c r="F748" s="4">
        <v>0</v>
      </c>
    </row>
    <row r="749">
      <c r="A749" s="0" t="inlineStr">
        <is>
          <t xml:space="preserve">2015-12-18</t>
        </is>
      </c>
      <c r="B749" s="16">
        <v>42356</v>
      </c>
      <c r="C749" s="8">
        <v>33.87</v>
      </c>
      <c r="D749" s="4">
        <v>41336631</v>
      </c>
      <c r="E749" s="0" t="str">
        <f>"dec15"</f>
        <v>dec15</v>
      </c>
      <c r="F749" s="4">
        <v>0</v>
      </c>
    </row>
    <row r="750">
      <c r="A750" s="0" t="inlineStr">
        <is>
          <t xml:space="preserve">2015-12-21</t>
        </is>
      </c>
      <c r="B750" s="16">
        <v>42359</v>
      </c>
      <c r="C750" s="8">
        <v>34.24</v>
      </c>
      <c r="D750" s="4">
        <v>18006803</v>
      </c>
      <c r="E750" s="0" t="str">
        <f>"dec15"</f>
        <v>dec15</v>
      </c>
      <c r="F750" s="4">
        <v>0</v>
      </c>
    </row>
    <row r="751">
      <c r="A751" s="0" t="inlineStr">
        <is>
          <t xml:space="preserve">2015-12-22</t>
        </is>
      </c>
      <c r="B751" s="16">
        <v>42360</v>
      </c>
      <c r="C751" s="8">
        <v>34.73</v>
      </c>
      <c r="D751" s="4">
        <v>18421967</v>
      </c>
      <c r="E751" s="0" t="str">
        <f>"dec15"</f>
        <v>dec15</v>
      </c>
      <c r="F751" s="4">
        <v>0</v>
      </c>
    </row>
    <row r="752">
      <c r="A752" s="0" t="inlineStr">
        <is>
          <t xml:space="preserve">2015-12-23</t>
        </is>
      </c>
      <c r="B752" s="16">
        <v>42361</v>
      </c>
      <c r="C752" s="8">
        <v>35</v>
      </c>
      <c r="D752" s="4">
        <v>12526530</v>
      </c>
      <c r="E752" s="0" t="str">
        <f>"dec15"</f>
        <v>dec15</v>
      </c>
      <c r="F752" s="4">
        <v>0</v>
      </c>
    </row>
    <row r="753">
      <c r="A753" s="0" t="inlineStr">
        <is>
          <t xml:space="preserve">2015-12-24</t>
        </is>
      </c>
      <c r="B753" s="16">
        <v>42362</v>
      </c>
      <c r="C753" s="8">
        <v>34.98</v>
      </c>
      <c r="D753" s="4">
        <v>5893789</v>
      </c>
      <c r="E753" s="0" t="str">
        <f>"dec15"</f>
        <v>dec15</v>
      </c>
      <c r="F753" s="4">
        <v>0</v>
      </c>
    </row>
    <row r="754">
      <c r="A754" s="0" t="inlineStr">
        <is>
          <t xml:space="preserve">2015-12-28</t>
        </is>
      </c>
      <c r="B754" s="16">
        <v>42366</v>
      </c>
      <c r="C754" s="8">
        <v>34.93</v>
      </c>
      <c r="D754" s="4">
        <v>9449390</v>
      </c>
      <c r="E754" s="0" t="str">
        <f>"dec15"</f>
        <v>dec15</v>
      </c>
      <c r="F754" s="4">
        <v>0</v>
      </c>
    </row>
    <row r="755">
      <c r="A755" s="0" t="inlineStr">
        <is>
          <t xml:space="preserve">2015-12-29</t>
        </is>
      </c>
      <c r="B755" s="16">
        <v>42367</v>
      </c>
      <c r="C755" s="8">
        <v>35.44</v>
      </c>
      <c r="D755" s="4">
        <v>14188583</v>
      </c>
      <c r="E755" s="0" t="str">
        <f>"dec15"</f>
        <v>dec15</v>
      </c>
      <c r="F755" s="4">
        <v>0</v>
      </c>
    </row>
    <row r="756">
      <c r="A756" s="0" t="inlineStr">
        <is>
          <t xml:space="preserve">2015-12-30</t>
        </is>
      </c>
      <c r="B756" s="16">
        <v>42368</v>
      </c>
      <c r="C756" s="8">
        <v>34.99</v>
      </c>
      <c r="D756" s="4">
        <v>11566786</v>
      </c>
      <c r="E756" s="0" t="str">
        <f>"dec15"</f>
        <v>dec15</v>
      </c>
      <c r="F756" s="4">
        <v>0</v>
      </c>
    </row>
    <row r="757">
      <c r="A757" s="0" t="inlineStr">
        <is>
          <t xml:space="preserve">2015-12-31</t>
        </is>
      </c>
      <c r="B757" s="16">
        <v>42369</v>
      </c>
      <c r="C757" s="8">
        <v>34.45</v>
      </c>
      <c r="D757" s="4">
        <v>14736687</v>
      </c>
      <c r="E757" s="0" t="str">
        <f>"dec15"</f>
        <v>dec15</v>
      </c>
      <c r="F757" s="4">
        <v>1</v>
      </c>
    </row>
    <row r="758">
      <c r="A758" s="0" t="inlineStr">
        <is>
          <t xml:space="preserve">2016-01-04</t>
        </is>
      </c>
      <c r="B758" s="16">
        <v>42373</v>
      </c>
      <c r="C758" s="8">
        <v>33.99</v>
      </c>
      <c r="D758" s="4">
        <v>27882190</v>
      </c>
      <c r="E758" s="0" t="str">
        <f>"jan16"</f>
        <v>jan16</v>
      </c>
      <c r="F758" s="4">
        <v>0</v>
      </c>
    </row>
    <row r="759">
      <c r="A759" s="0" t="inlineStr">
        <is>
          <t xml:space="preserve">2016-01-05</t>
        </is>
      </c>
      <c r="B759" s="16">
        <v>42374</v>
      </c>
      <c r="C759" s="8">
        <v>33.83</v>
      </c>
      <c r="D759" s="4">
        <v>16709510</v>
      </c>
      <c r="E759" s="0" t="str">
        <f>"jan16"</f>
        <v>jan16</v>
      </c>
      <c r="F759" s="4">
        <v>0</v>
      </c>
    </row>
    <row r="760">
      <c r="A760" s="0" t="inlineStr">
        <is>
          <t xml:space="preserve">2016-01-06</t>
        </is>
      </c>
      <c r="B760" s="16">
        <v>42375</v>
      </c>
      <c r="C760" s="8">
        <v>33.08</v>
      </c>
      <c r="D760" s="4">
        <v>25491255</v>
      </c>
      <c r="E760" s="0" t="str">
        <f>"jan16"</f>
        <v>jan16</v>
      </c>
      <c r="F760" s="4">
        <v>0</v>
      </c>
    </row>
    <row r="761">
      <c r="A761" s="0" t="inlineStr">
        <is>
          <t xml:space="preserve">2016-01-07</t>
        </is>
      </c>
      <c r="B761" s="16">
        <v>42376</v>
      </c>
      <c r="C761" s="8">
        <v>31.84</v>
      </c>
      <c r="D761" s="4">
        <v>37680521</v>
      </c>
      <c r="E761" s="0" t="str">
        <f>"jan16"</f>
        <v>jan16</v>
      </c>
      <c r="F761" s="4">
        <v>0</v>
      </c>
    </row>
    <row r="762">
      <c r="A762" s="0" t="inlineStr">
        <is>
          <t xml:space="preserve">2016-01-08</t>
        </is>
      </c>
      <c r="B762" s="16">
        <v>42377</v>
      </c>
      <c r="C762" s="8">
        <v>31.51</v>
      </c>
      <c r="D762" s="4">
        <v>29953840</v>
      </c>
      <c r="E762" s="0" t="str">
        <f>"jan16"</f>
        <v>jan16</v>
      </c>
      <c r="F762" s="4">
        <v>0</v>
      </c>
    </row>
    <row r="763">
      <c r="A763" s="0" t="inlineStr">
        <is>
          <t xml:space="preserve">2016-01-11</t>
        </is>
      </c>
      <c r="B763" s="16">
        <v>42380</v>
      </c>
      <c r="C763" s="8">
        <v>32.06</v>
      </c>
      <c r="D763" s="4">
        <v>27732435</v>
      </c>
      <c r="E763" s="0" t="str">
        <f>"jan16"</f>
        <v>jan16</v>
      </c>
      <c r="F763" s="4">
        <v>0</v>
      </c>
    </row>
    <row r="764">
      <c r="A764" s="0" t="inlineStr">
        <is>
          <t xml:space="preserve">2016-01-12</t>
        </is>
      </c>
      <c r="B764" s="16">
        <v>42381</v>
      </c>
      <c r="C764" s="8">
        <v>32.68</v>
      </c>
      <c r="D764" s="4">
        <v>28587697</v>
      </c>
      <c r="E764" s="0" t="str">
        <f>"jan16"</f>
        <v>jan16</v>
      </c>
      <c r="F764" s="4">
        <v>0</v>
      </c>
    </row>
    <row r="765">
      <c r="A765" s="0" t="inlineStr">
        <is>
          <t xml:space="preserve">2016-01-13</t>
        </is>
      </c>
      <c r="B765" s="16">
        <v>42382</v>
      </c>
      <c r="C765" s="8">
        <v>31.91</v>
      </c>
      <c r="D765" s="4">
        <v>34445691</v>
      </c>
      <c r="E765" s="0" t="str">
        <f>"jan16"</f>
        <v>jan16</v>
      </c>
      <c r="F765" s="4">
        <v>0</v>
      </c>
    </row>
    <row r="766">
      <c r="A766" s="0" t="inlineStr">
        <is>
          <t xml:space="preserve">2016-01-14</t>
        </is>
      </c>
      <c r="B766" s="16">
        <v>42383</v>
      </c>
      <c r="C766" s="8">
        <v>32.74</v>
      </c>
      <c r="D766" s="4">
        <v>48728154</v>
      </c>
      <c r="E766" s="0" t="str">
        <f>"jan16"</f>
        <v>jan16</v>
      </c>
      <c r="F766" s="4">
        <v>0</v>
      </c>
    </row>
    <row r="767">
      <c r="A767" s="0" t="inlineStr">
        <is>
          <t xml:space="preserve">2016-01-15</t>
        </is>
      </c>
      <c r="B767" s="16">
        <v>42384</v>
      </c>
      <c r="C767" s="8">
        <v>29.76</v>
      </c>
      <c r="D767" s="4">
        <v>76373920</v>
      </c>
      <c r="E767" s="0" t="str">
        <f>"jan16"</f>
        <v>jan16</v>
      </c>
      <c r="F767" s="4">
        <v>0</v>
      </c>
    </row>
    <row r="768">
      <c r="A768" s="0" t="inlineStr">
        <is>
          <t xml:space="preserve">2016-01-19</t>
        </is>
      </c>
      <c r="B768" s="16">
        <v>42388</v>
      </c>
      <c r="C768" s="8">
        <v>29.8</v>
      </c>
      <c r="D768" s="4">
        <v>28878108</v>
      </c>
      <c r="E768" s="0" t="str">
        <f>"jan16"</f>
        <v>jan16</v>
      </c>
      <c r="F768" s="4">
        <v>0</v>
      </c>
    </row>
    <row r="769">
      <c r="A769" s="0" t="inlineStr">
        <is>
          <t xml:space="preserve">2016-01-20</t>
        </is>
      </c>
      <c r="B769" s="16">
        <v>42389</v>
      </c>
      <c r="C769" s="8">
        <v>29.59</v>
      </c>
      <c r="D769" s="4">
        <v>39598190</v>
      </c>
      <c r="E769" s="0" t="str">
        <f>"jan16"</f>
        <v>jan16</v>
      </c>
      <c r="F769" s="4">
        <v>0</v>
      </c>
    </row>
    <row r="770">
      <c r="A770" s="0" t="inlineStr">
        <is>
          <t xml:space="preserve">2016-01-21</t>
        </is>
      </c>
      <c r="B770" s="16">
        <v>42390</v>
      </c>
      <c r="C770" s="8">
        <v>29.66</v>
      </c>
      <c r="D770" s="4">
        <v>30157376</v>
      </c>
      <c r="E770" s="0" t="str">
        <f>"jan16"</f>
        <v>jan16</v>
      </c>
      <c r="F770" s="4">
        <v>0</v>
      </c>
    </row>
    <row r="771">
      <c r="A771" s="0" t="inlineStr">
        <is>
          <t xml:space="preserve">2016-01-22</t>
        </is>
      </c>
      <c r="B771" s="16">
        <v>42391</v>
      </c>
      <c r="C771" s="8">
        <v>29.93</v>
      </c>
      <c r="D771" s="4">
        <v>25326490</v>
      </c>
      <c r="E771" s="0" t="str">
        <f>"jan16"</f>
        <v>jan16</v>
      </c>
      <c r="F771" s="4">
        <v>0</v>
      </c>
    </row>
    <row r="772">
      <c r="A772" s="0" t="inlineStr">
        <is>
          <t xml:space="preserve">2016-01-25</t>
        </is>
      </c>
      <c r="B772" s="16">
        <v>42394</v>
      </c>
      <c r="C772" s="8">
        <v>29.6</v>
      </c>
      <c r="D772" s="4">
        <v>26440976</v>
      </c>
      <c r="E772" s="0" t="str">
        <f>"jan16"</f>
        <v>jan16</v>
      </c>
      <c r="F772" s="4">
        <v>0</v>
      </c>
    </row>
    <row r="773">
      <c r="A773" s="0" t="inlineStr">
        <is>
          <t xml:space="preserve">2016-01-26</t>
        </is>
      </c>
      <c r="B773" s="16">
        <v>42395</v>
      </c>
      <c r="C773" s="8">
        <v>29.94</v>
      </c>
      <c r="D773" s="4">
        <v>24754949</v>
      </c>
      <c r="E773" s="0" t="str">
        <f>"jan16"</f>
        <v>jan16</v>
      </c>
      <c r="F773" s="4">
        <v>0</v>
      </c>
    </row>
    <row r="774">
      <c r="A774" s="0" t="inlineStr">
        <is>
          <t xml:space="preserve">2016-01-27</t>
        </is>
      </c>
      <c r="B774" s="16">
        <v>42396</v>
      </c>
      <c r="C774" s="8">
        <v>29.81</v>
      </c>
      <c r="D774" s="4">
        <v>26384138</v>
      </c>
      <c r="E774" s="0" t="str">
        <f>"jan16"</f>
        <v>jan16</v>
      </c>
      <c r="F774" s="4">
        <v>0</v>
      </c>
    </row>
    <row r="775">
      <c r="A775" s="0" t="inlineStr">
        <is>
          <t xml:space="preserve">2016-01-28</t>
        </is>
      </c>
      <c r="B775" s="16">
        <v>42397</v>
      </c>
      <c r="C775" s="8">
        <v>29.97</v>
      </c>
      <c r="D775" s="4">
        <v>22028142</v>
      </c>
      <c r="E775" s="0" t="str">
        <f>"jan16"</f>
        <v>jan16</v>
      </c>
      <c r="F775" s="4">
        <v>0</v>
      </c>
    </row>
    <row r="776">
      <c r="A776" s="0" t="inlineStr">
        <is>
          <t xml:space="preserve">2016-01-29</t>
        </is>
      </c>
      <c r="B776" s="16">
        <v>42398</v>
      </c>
      <c r="C776" s="8">
        <v>31.02</v>
      </c>
      <c r="D776" s="4">
        <v>38311356</v>
      </c>
      <c r="E776" s="0" t="str">
        <f>"jan16"</f>
        <v>jan16</v>
      </c>
      <c r="F776" s="4">
        <v>1</v>
      </c>
    </row>
    <row r="777">
      <c r="A777" s="0" t="inlineStr">
        <is>
          <t xml:space="preserve">2016-02-01</t>
        </is>
      </c>
      <c r="B777" s="16">
        <v>42401</v>
      </c>
      <c r="C777" s="8">
        <v>30.82</v>
      </c>
      <c r="D777" s="4">
        <v>19015120</v>
      </c>
      <c r="E777" s="0" t="str">
        <f>"feb16"</f>
        <v>feb16</v>
      </c>
      <c r="F777" s="4">
        <v>0</v>
      </c>
    </row>
    <row r="778">
      <c r="A778" s="0" t="inlineStr">
        <is>
          <t xml:space="preserve">2016-02-02</t>
        </is>
      </c>
      <c r="B778" s="16">
        <v>42402</v>
      </c>
      <c r="C778" s="8">
        <v>29.8</v>
      </c>
      <c r="D778" s="4">
        <v>24994282</v>
      </c>
      <c r="E778" s="0" t="str">
        <f>"feb16"</f>
        <v>feb16</v>
      </c>
      <c r="F778" s="4">
        <v>0</v>
      </c>
    </row>
    <row r="779">
      <c r="A779" s="0" t="inlineStr">
        <is>
          <t xml:space="preserve">2016-02-03</t>
        </is>
      </c>
      <c r="B779" s="16">
        <v>42403</v>
      </c>
      <c r="C779" s="8">
        <v>29.34</v>
      </c>
      <c r="D779" s="4">
        <v>44660057</v>
      </c>
      <c r="E779" s="0" t="str">
        <f>"feb16"</f>
        <v>feb16</v>
      </c>
      <c r="F779" s="4">
        <v>0</v>
      </c>
    </row>
    <row r="780">
      <c r="A780" s="0" t="inlineStr">
        <is>
          <t xml:space="preserve">2016-02-04</t>
        </is>
      </c>
      <c r="B780" s="16">
        <v>42404</v>
      </c>
      <c r="C780" s="8">
        <v>29.77</v>
      </c>
      <c r="D780" s="4">
        <v>29257839</v>
      </c>
      <c r="E780" s="0" t="str">
        <f>"feb16"</f>
        <v>feb16</v>
      </c>
      <c r="F780" s="4">
        <v>0</v>
      </c>
    </row>
    <row r="781">
      <c r="A781" s="0" t="inlineStr">
        <is>
          <t xml:space="preserve">2016-02-05</t>
        </is>
      </c>
      <c r="B781" s="16">
        <v>42405</v>
      </c>
      <c r="C781" s="8">
        <v>29.04</v>
      </c>
      <c r="D781" s="4">
        <v>27957541</v>
      </c>
      <c r="E781" s="0" t="str">
        <f>"feb16"</f>
        <v>feb16</v>
      </c>
      <c r="F781" s="4">
        <v>0</v>
      </c>
    </row>
    <row r="782">
      <c r="A782" s="0" t="inlineStr">
        <is>
          <t xml:space="preserve">2016-02-08</t>
        </is>
      </c>
      <c r="B782" s="16">
        <v>42408</v>
      </c>
      <c r="C782" s="8">
        <v>28.82</v>
      </c>
      <c r="D782" s="4">
        <v>28725928</v>
      </c>
      <c r="E782" s="0" t="str">
        <f>"feb16"</f>
        <v>feb16</v>
      </c>
      <c r="F782" s="4">
        <v>0</v>
      </c>
    </row>
    <row r="783">
      <c r="A783" s="0" t="inlineStr">
        <is>
          <t xml:space="preserve">2016-02-09</t>
        </is>
      </c>
      <c r="B783" s="16">
        <v>42409</v>
      </c>
      <c r="C783" s="8">
        <v>28.81</v>
      </c>
      <c r="D783" s="4">
        <v>22902625</v>
      </c>
      <c r="E783" s="0" t="str">
        <f>"feb16"</f>
        <v>feb16</v>
      </c>
      <c r="F783" s="4">
        <v>0</v>
      </c>
    </row>
    <row r="784">
      <c r="A784" s="0" t="inlineStr">
        <is>
          <t xml:space="preserve">2016-02-10</t>
        </is>
      </c>
      <c r="B784" s="16">
        <v>42410</v>
      </c>
      <c r="C784" s="8">
        <v>28.23</v>
      </c>
      <c r="D784" s="4">
        <v>27267783</v>
      </c>
      <c r="E784" s="0" t="str">
        <f>"feb16"</f>
        <v>feb16</v>
      </c>
      <c r="F784" s="4">
        <v>0</v>
      </c>
    </row>
    <row r="785">
      <c r="A785" s="0" t="inlineStr">
        <is>
          <t xml:space="preserve">2016-02-11</t>
        </is>
      </c>
      <c r="B785" s="16">
        <v>42411</v>
      </c>
      <c r="C785" s="8">
        <v>28.22</v>
      </c>
      <c r="D785" s="4">
        <v>28450212</v>
      </c>
      <c r="E785" s="0" t="str">
        <f>"feb16"</f>
        <v>feb16</v>
      </c>
      <c r="F785" s="4">
        <v>0</v>
      </c>
    </row>
    <row r="786">
      <c r="A786" s="0" t="inlineStr">
        <is>
          <t xml:space="preserve">2016-02-12</t>
        </is>
      </c>
      <c r="B786" s="16">
        <v>42412</v>
      </c>
      <c r="C786" s="8">
        <v>28.64</v>
      </c>
      <c r="D786" s="4">
        <v>19698998</v>
      </c>
      <c r="E786" s="0" t="str">
        <f>"feb16"</f>
        <v>feb16</v>
      </c>
      <c r="F786" s="4">
        <v>0</v>
      </c>
    </row>
    <row r="787">
      <c r="A787" s="0" t="inlineStr">
        <is>
          <t xml:space="preserve">2016-02-16</t>
        </is>
      </c>
      <c r="B787" s="16">
        <v>42416</v>
      </c>
      <c r="C787" s="8">
        <v>28.78</v>
      </c>
      <c r="D787" s="4">
        <v>30705228</v>
      </c>
      <c r="E787" s="0" t="str">
        <f>"feb16"</f>
        <v>feb16</v>
      </c>
      <c r="F787" s="4">
        <v>0</v>
      </c>
    </row>
    <row r="788">
      <c r="A788" s="0" t="inlineStr">
        <is>
          <t xml:space="preserve">2016-02-17</t>
        </is>
      </c>
      <c r="B788" s="16">
        <v>42417</v>
      </c>
      <c r="C788" s="8">
        <v>29.47</v>
      </c>
      <c r="D788" s="4">
        <v>27691728</v>
      </c>
      <c r="E788" s="0" t="str">
        <f>"feb16"</f>
        <v>feb16</v>
      </c>
      <c r="F788" s="4">
        <v>0</v>
      </c>
    </row>
    <row r="789">
      <c r="A789" s="0" t="inlineStr">
        <is>
          <t xml:space="preserve">2016-02-18</t>
        </is>
      </c>
      <c r="B789" s="16">
        <v>42418</v>
      </c>
      <c r="C789" s="8">
        <v>29.42</v>
      </c>
      <c r="D789" s="4">
        <v>20623257</v>
      </c>
      <c r="E789" s="0" t="str">
        <f>"feb16"</f>
        <v>feb16</v>
      </c>
      <c r="F789" s="4">
        <v>0</v>
      </c>
    </row>
    <row r="790">
      <c r="A790" s="0" t="inlineStr">
        <is>
          <t xml:space="preserve">2016-02-19</t>
        </is>
      </c>
      <c r="B790" s="16">
        <v>42419</v>
      </c>
      <c r="C790" s="8">
        <v>28.71</v>
      </c>
      <c r="D790" s="4">
        <v>42056701</v>
      </c>
      <c r="E790" s="0" t="str">
        <f>"feb16"</f>
        <v>feb16</v>
      </c>
      <c r="F790" s="4">
        <v>0</v>
      </c>
    </row>
    <row r="791">
      <c r="A791" s="0" t="inlineStr">
        <is>
          <t xml:space="preserve">2016-02-22</t>
        </is>
      </c>
      <c r="B791" s="16">
        <v>42422</v>
      </c>
      <c r="C791" s="8">
        <v>29.35</v>
      </c>
      <c r="D791" s="4">
        <v>23893145</v>
      </c>
      <c r="E791" s="0" t="str">
        <f>"feb16"</f>
        <v>feb16</v>
      </c>
      <c r="F791" s="4">
        <v>0</v>
      </c>
    </row>
    <row r="792">
      <c r="A792" s="0" t="inlineStr">
        <is>
          <t xml:space="preserve">2016-02-23</t>
        </is>
      </c>
      <c r="B792" s="16">
        <v>42423</v>
      </c>
      <c r="C792" s="8">
        <v>28.8</v>
      </c>
      <c r="D792" s="4">
        <v>26638208</v>
      </c>
      <c r="E792" s="0" t="str">
        <f>"feb16"</f>
        <v>feb16</v>
      </c>
      <c r="F792" s="4">
        <v>0</v>
      </c>
    </row>
    <row r="793">
      <c r="A793" s="0" t="inlineStr">
        <is>
          <t xml:space="preserve">2016-02-24</t>
        </is>
      </c>
      <c r="B793" s="16">
        <v>42424</v>
      </c>
      <c r="C793" s="8">
        <v>29.19</v>
      </c>
      <c r="D793" s="4">
        <v>21593601</v>
      </c>
      <c r="E793" s="0" t="str">
        <f>"feb16"</f>
        <v>feb16</v>
      </c>
      <c r="F793" s="4">
        <v>0</v>
      </c>
    </row>
    <row r="794">
      <c r="A794" s="0" t="inlineStr">
        <is>
          <t xml:space="preserve">2016-02-25</t>
        </is>
      </c>
      <c r="B794" s="16">
        <v>42425</v>
      </c>
      <c r="C794" s="8">
        <v>29.62</v>
      </c>
      <c r="D794" s="4">
        <v>17571439</v>
      </c>
      <c r="E794" s="0" t="str">
        <f>"feb16"</f>
        <v>feb16</v>
      </c>
      <c r="F794" s="4">
        <v>0</v>
      </c>
    </row>
    <row r="795">
      <c r="A795" s="0" t="inlineStr">
        <is>
          <t xml:space="preserve">2016-02-26</t>
        </is>
      </c>
      <c r="B795" s="16">
        <v>42426</v>
      </c>
      <c r="C795" s="8">
        <v>29.8</v>
      </c>
      <c r="D795" s="4">
        <v>19902219</v>
      </c>
      <c r="E795" s="0" t="str">
        <f>"feb16"</f>
        <v>feb16</v>
      </c>
      <c r="F795" s="4">
        <v>0</v>
      </c>
    </row>
    <row r="796">
      <c r="A796" s="0" t="inlineStr">
        <is>
          <t xml:space="preserve">2016-02-29</t>
        </is>
      </c>
      <c r="B796" s="16">
        <v>42429</v>
      </c>
      <c r="C796" s="8">
        <v>29.59</v>
      </c>
      <c r="D796" s="4">
        <v>22903077</v>
      </c>
      <c r="E796" s="0" t="str">
        <f>"feb16"</f>
        <v>feb16</v>
      </c>
      <c r="F796" s="4">
        <v>1</v>
      </c>
    </row>
    <row r="797">
      <c r="A797" s="0" t="inlineStr">
        <is>
          <t xml:space="preserve">2016-03-01</t>
        </is>
      </c>
      <c r="B797" s="16">
        <v>42430</v>
      </c>
      <c r="C797" s="8">
        <v>30.37</v>
      </c>
      <c r="D797" s="4">
        <v>25502568</v>
      </c>
      <c r="E797" s="0" t="str">
        <f>"mar16"</f>
        <v>mar16</v>
      </c>
      <c r="F797" s="4">
        <v>0</v>
      </c>
    </row>
    <row r="798">
      <c r="A798" s="0" t="inlineStr">
        <is>
          <t xml:space="preserve">2016-03-02</t>
        </is>
      </c>
      <c r="B798" s="16">
        <v>42431</v>
      </c>
      <c r="C798" s="8">
        <v>30.54</v>
      </c>
      <c r="D798" s="4">
        <v>23779774</v>
      </c>
      <c r="E798" s="0" t="str">
        <f>"mar16"</f>
        <v>mar16</v>
      </c>
      <c r="F798" s="4">
        <v>0</v>
      </c>
    </row>
    <row r="799">
      <c r="A799" s="0" t="inlineStr">
        <is>
          <t xml:space="preserve">2016-03-03</t>
        </is>
      </c>
      <c r="B799" s="16">
        <v>42432</v>
      </c>
      <c r="C799" s="8">
        <v>30.58</v>
      </c>
      <c r="D799" s="4">
        <v>25625212</v>
      </c>
      <c r="E799" s="0" t="str">
        <f>"mar16"</f>
        <v>mar16</v>
      </c>
      <c r="F799" s="4">
        <v>0</v>
      </c>
    </row>
    <row r="800">
      <c r="A800" s="0" t="inlineStr">
        <is>
          <t xml:space="preserve">2016-03-04</t>
        </is>
      </c>
      <c r="B800" s="16">
        <v>42433</v>
      </c>
      <c r="C800" s="8">
        <v>30.63</v>
      </c>
      <c r="D800" s="4">
        <v>20356845</v>
      </c>
      <c r="E800" s="0" t="str">
        <f>"mar16"</f>
        <v>mar16</v>
      </c>
      <c r="F800" s="4">
        <v>0</v>
      </c>
    </row>
    <row r="801">
      <c r="A801" s="0" t="inlineStr">
        <is>
          <t xml:space="preserve">2016-03-07</t>
        </is>
      </c>
      <c r="B801" s="16">
        <v>42436</v>
      </c>
      <c r="C801" s="8">
        <v>30.94</v>
      </c>
      <c r="D801" s="4">
        <v>18879949</v>
      </c>
      <c r="E801" s="0" t="str">
        <f>"mar16"</f>
        <v>mar16</v>
      </c>
      <c r="F801" s="4">
        <v>0</v>
      </c>
    </row>
    <row r="802">
      <c r="A802" s="0" t="inlineStr">
        <is>
          <t xml:space="preserve">2016-03-08</t>
        </is>
      </c>
      <c r="B802" s="16">
        <v>42437</v>
      </c>
      <c r="C802" s="8">
        <v>30.56</v>
      </c>
      <c r="D802" s="4">
        <v>19104928</v>
      </c>
      <c r="E802" s="0" t="str">
        <f>"mar16"</f>
        <v>mar16</v>
      </c>
      <c r="F802" s="4">
        <v>0</v>
      </c>
    </row>
    <row r="803">
      <c r="A803" s="0" t="inlineStr">
        <is>
          <t xml:space="preserve">2016-03-09</t>
        </is>
      </c>
      <c r="B803" s="16">
        <v>42438</v>
      </c>
      <c r="C803" s="8">
        <v>30.87</v>
      </c>
      <c r="D803" s="4">
        <v>14707806</v>
      </c>
      <c r="E803" s="0" t="str">
        <f>"mar16"</f>
        <v>mar16</v>
      </c>
      <c r="F803" s="4">
        <v>0</v>
      </c>
    </row>
    <row r="804">
      <c r="A804" s="0" t="inlineStr">
        <is>
          <t xml:space="preserve">2016-03-10</t>
        </is>
      </c>
      <c r="B804" s="16">
        <v>42439</v>
      </c>
      <c r="C804" s="8">
        <v>31.25</v>
      </c>
      <c r="D804" s="4">
        <v>29584840</v>
      </c>
      <c r="E804" s="0" t="str">
        <f>"mar16"</f>
        <v>mar16</v>
      </c>
      <c r="F804" s="4">
        <v>0</v>
      </c>
    </row>
    <row r="805">
      <c r="A805" s="0" t="inlineStr">
        <is>
          <t xml:space="preserve">2016-03-11</t>
        </is>
      </c>
      <c r="B805" s="16">
        <v>42440</v>
      </c>
      <c r="C805" s="8">
        <v>31.76</v>
      </c>
      <c r="D805" s="4">
        <v>22811232</v>
      </c>
      <c r="E805" s="0" t="str">
        <f>"mar16"</f>
        <v>mar16</v>
      </c>
      <c r="F805" s="4">
        <v>0</v>
      </c>
    </row>
    <row r="806">
      <c r="A806" s="0" t="inlineStr">
        <is>
          <t xml:space="preserve">2016-03-14</t>
        </is>
      </c>
      <c r="B806" s="16">
        <v>42443</v>
      </c>
      <c r="C806" s="8">
        <v>31.43</v>
      </c>
      <c r="D806" s="4">
        <v>17438583</v>
      </c>
      <c r="E806" s="0" t="str">
        <f>"mar16"</f>
        <v>mar16</v>
      </c>
      <c r="F806" s="4">
        <v>0</v>
      </c>
    </row>
    <row r="807">
      <c r="A807" s="0" t="inlineStr">
        <is>
          <t xml:space="preserve">2016-03-15</t>
        </is>
      </c>
      <c r="B807" s="16">
        <v>42444</v>
      </c>
      <c r="C807" s="8">
        <v>31.65</v>
      </c>
      <c r="D807" s="4">
        <v>16927746</v>
      </c>
      <c r="E807" s="0" t="str">
        <f>"mar16"</f>
        <v>mar16</v>
      </c>
      <c r="F807" s="4">
        <v>0</v>
      </c>
    </row>
    <row r="808">
      <c r="A808" s="0" t="inlineStr">
        <is>
          <t xml:space="preserve">2016-03-16</t>
        </is>
      </c>
      <c r="B808" s="16">
        <v>42445</v>
      </c>
      <c r="C808" s="8">
        <v>31.69</v>
      </c>
      <c r="D808" s="4">
        <v>26298416</v>
      </c>
      <c r="E808" s="0" t="str">
        <f>"mar16"</f>
        <v>mar16</v>
      </c>
      <c r="F808" s="4">
        <v>0</v>
      </c>
    </row>
    <row r="809">
      <c r="A809" s="0" t="inlineStr">
        <is>
          <t xml:space="preserve">2016-03-17</t>
        </is>
      </c>
      <c r="B809" s="16">
        <v>42446</v>
      </c>
      <c r="C809" s="8">
        <v>31.98</v>
      </c>
      <c r="D809" s="4">
        <v>22865286</v>
      </c>
      <c r="E809" s="0" t="str">
        <f>"mar16"</f>
        <v>mar16</v>
      </c>
      <c r="F809" s="4">
        <v>0</v>
      </c>
    </row>
    <row r="810">
      <c r="A810" s="0" t="inlineStr">
        <is>
          <t xml:space="preserve">2016-03-18</t>
        </is>
      </c>
      <c r="B810" s="16">
        <v>42447</v>
      </c>
      <c r="C810" s="8">
        <v>32.68</v>
      </c>
      <c r="D810" s="4">
        <v>49934246</v>
      </c>
      <c r="E810" s="0" t="str">
        <f>"mar16"</f>
        <v>mar16</v>
      </c>
      <c r="F810" s="4">
        <v>0</v>
      </c>
    </row>
    <row r="811">
      <c r="A811" s="0" t="inlineStr">
        <is>
          <t xml:space="preserve">2016-03-21</t>
        </is>
      </c>
      <c r="B811" s="16">
        <v>42450</v>
      </c>
      <c r="C811" s="8">
        <v>32.34</v>
      </c>
      <c r="D811" s="4">
        <v>21760871</v>
      </c>
      <c r="E811" s="0" t="str">
        <f>"mar16"</f>
        <v>mar16</v>
      </c>
      <c r="F811" s="4">
        <v>0</v>
      </c>
    </row>
    <row r="812">
      <c r="A812" s="0" t="inlineStr">
        <is>
          <t xml:space="preserve">2016-03-22</t>
        </is>
      </c>
      <c r="B812" s="16">
        <v>42451</v>
      </c>
      <c r="C812" s="8">
        <v>32.32</v>
      </c>
      <c r="D812" s="4">
        <v>22200449</v>
      </c>
      <c r="E812" s="0" t="str">
        <f>"mar16"</f>
        <v>mar16</v>
      </c>
      <c r="F812" s="4">
        <v>0</v>
      </c>
    </row>
    <row r="813">
      <c r="A813" s="0" t="inlineStr">
        <is>
          <t xml:space="preserve">2016-03-23</t>
        </is>
      </c>
      <c r="B813" s="16">
        <v>42452</v>
      </c>
      <c r="C813" s="8">
        <v>32</v>
      </c>
      <c r="D813" s="4">
        <v>18765319</v>
      </c>
      <c r="E813" s="0" t="str">
        <f>"mar16"</f>
        <v>mar16</v>
      </c>
      <c r="F813" s="4">
        <v>0</v>
      </c>
    </row>
    <row r="814">
      <c r="A814" s="0" t="inlineStr">
        <is>
          <t xml:space="preserve">2016-03-24</t>
        </is>
      </c>
      <c r="B814" s="16">
        <v>42453</v>
      </c>
      <c r="C814" s="8">
        <v>31.88</v>
      </c>
      <c r="D814" s="4">
        <v>14211908</v>
      </c>
      <c r="E814" s="0" t="str">
        <f>"mar16"</f>
        <v>mar16</v>
      </c>
      <c r="F814" s="4">
        <v>0</v>
      </c>
    </row>
    <row r="815">
      <c r="A815" s="0" t="inlineStr">
        <is>
          <t xml:space="preserve">2016-03-28</t>
        </is>
      </c>
      <c r="B815" s="16">
        <v>42457</v>
      </c>
      <c r="C815" s="8">
        <v>31.9</v>
      </c>
      <c r="D815" s="4">
        <v>11433018</v>
      </c>
      <c r="E815" s="0" t="str">
        <f>"mar16"</f>
        <v>mar16</v>
      </c>
      <c r="F815" s="4">
        <v>0</v>
      </c>
    </row>
    <row r="816">
      <c r="A816" s="0" t="inlineStr">
        <is>
          <t xml:space="preserve">2016-03-29</t>
        </is>
      </c>
      <c r="B816" s="16">
        <v>42458</v>
      </c>
      <c r="C816" s="8">
        <v>32.38</v>
      </c>
      <c r="D816" s="4">
        <v>15313190</v>
      </c>
      <c r="E816" s="0" t="str">
        <f>"mar16"</f>
        <v>mar16</v>
      </c>
      <c r="F816" s="4">
        <v>0</v>
      </c>
    </row>
    <row r="817">
      <c r="A817" s="0" t="inlineStr">
        <is>
          <t xml:space="preserve">2016-03-30</t>
        </is>
      </c>
      <c r="B817" s="16">
        <v>42459</v>
      </c>
      <c r="C817" s="8">
        <v>32.71</v>
      </c>
      <c r="D817" s="4">
        <v>16598019</v>
      </c>
      <c r="E817" s="0" t="str">
        <f>"mar16"</f>
        <v>mar16</v>
      </c>
      <c r="F817" s="4">
        <v>0</v>
      </c>
    </row>
    <row r="818">
      <c r="A818" s="0" t="inlineStr">
        <is>
          <t xml:space="preserve">2016-03-31</t>
        </is>
      </c>
      <c r="B818" s="16">
        <v>42460</v>
      </c>
      <c r="C818" s="8">
        <v>32.35</v>
      </c>
      <c r="D818" s="4">
        <v>17879995</v>
      </c>
      <c r="E818" s="0" t="str">
        <f>"mar16"</f>
        <v>mar16</v>
      </c>
      <c r="F818" s="4">
        <v>1</v>
      </c>
    </row>
    <row r="819">
      <c r="A819" s="0" t="inlineStr">
        <is>
          <t xml:space="preserve">2016-04-01</t>
        </is>
      </c>
      <c r="B819" s="16">
        <v>42461</v>
      </c>
      <c r="C819" s="8">
        <v>32.45</v>
      </c>
      <c r="D819" s="4">
        <v>18049694</v>
      </c>
      <c r="E819" s="0" t="str">
        <f>"apr16"</f>
        <v>apr16</v>
      </c>
      <c r="F819" s="4">
        <v>0</v>
      </c>
    </row>
    <row r="820">
      <c r="A820" s="0" t="inlineStr">
        <is>
          <t xml:space="preserve">2016-04-04</t>
        </is>
      </c>
      <c r="B820" s="16">
        <v>42464</v>
      </c>
      <c r="C820" s="8">
        <v>32</v>
      </c>
      <c r="D820" s="4">
        <v>21581634</v>
      </c>
      <c r="E820" s="0" t="str">
        <f>"apr16"</f>
        <v>apr16</v>
      </c>
      <c r="F820" s="4">
        <v>0</v>
      </c>
    </row>
    <row r="821">
      <c r="A821" s="0" t="inlineStr">
        <is>
          <t xml:space="preserve">2016-04-05</t>
        </is>
      </c>
      <c r="B821" s="16">
        <v>42465</v>
      </c>
      <c r="C821" s="8">
        <v>31.9</v>
      </c>
      <c r="D821" s="4">
        <v>20080011</v>
      </c>
      <c r="E821" s="0" t="str">
        <f>"apr16"</f>
        <v>apr16</v>
      </c>
      <c r="F821" s="4">
        <v>0</v>
      </c>
    </row>
    <row r="822">
      <c r="A822" s="0" t="inlineStr">
        <is>
          <t xml:space="preserve">2016-04-06</t>
        </is>
      </c>
      <c r="B822" s="16">
        <v>42466</v>
      </c>
      <c r="C822" s="8">
        <v>32.08</v>
      </c>
      <c r="D822" s="4">
        <v>15740607</v>
      </c>
      <c r="E822" s="0" t="str">
        <f>"apr16"</f>
        <v>apr16</v>
      </c>
      <c r="F822" s="4">
        <v>0</v>
      </c>
    </row>
    <row r="823">
      <c r="A823" s="0" t="inlineStr">
        <is>
          <t xml:space="preserve">2016-04-07</t>
        </is>
      </c>
      <c r="B823" s="16">
        <v>42467</v>
      </c>
      <c r="C823" s="8">
        <v>31.55</v>
      </c>
      <c r="D823" s="4">
        <v>23738226</v>
      </c>
      <c r="E823" s="0" t="str">
        <f>"apr16"</f>
        <v>apr16</v>
      </c>
      <c r="F823" s="4">
        <v>0</v>
      </c>
    </row>
    <row r="824">
      <c r="A824" s="0" t="inlineStr">
        <is>
          <t xml:space="preserve">2016-04-08</t>
        </is>
      </c>
      <c r="B824" s="16">
        <v>42468</v>
      </c>
      <c r="C824" s="8">
        <v>31.63</v>
      </c>
      <c r="D824" s="4">
        <v>17031882</v>
      </c>
      <c r="E824" s="0" t="str">
        <f>"apr16"</f>
        <v>apr16</v>
      </c>
      <c r="F824" s="4">
        <v>0</v>
      </c>
    </row>
    <row r="825">
      <c r="A825" s="0" t="inlineStr">
        <is>
          <t xml:space="preserve">2016-04-11</t>
        </is>
      </c>
      <c r="B825" s="16">
        <v>42471</v>
      </c>
      <c r="C825" s="8">
        <v>31.67</v>
      </c>
      <c r="D825" s="4">
        <v>19707683</v>
      </c>
      <c r="E825" s="0" t="str">
        <f>"apr16"</f>
        <v>apr16</v>
      </c>
      <c r="F825" s="4">
        <v>0</v>
      </c>
    </row>
    <row r="826">
      <c r="A826" s="0" t="inlineStr">
        <is>
          <t xml:space="preserve">2016-04-12</t>
        </is>
      </c>
      <c r="B826" s="16">
        <v>42472</v>
      </c>
      <c r="C826" s="8">
        <v>31.86</v>
      </c>
      <c r="D826" s="4">
        <v>16774210</v>
      </c>
      <c r="E826" s="0" t="str">
        <f>"apr16"</f>
        <v>apr16</v>
      </c>
      <c r="F826" s="4">
        <v>0</v>
      </c>
    </row>
    <row r="827">
      <c r="A827" s="0" t="inlineStr">
        <is>
          <t xml:space="preserve">2016-04-13</t>
        </is>
      </c>
      <c r="B827" s="16">
        <v>42473</v>
      </c>
      <c r="C827" s="8">
        <v>32.13</v>
      </c>
      <c r="D827" s="4">
        <v>19968076</v>
      </c>
      <c r="E827" s="0" t="str">
        <f>"apr16"</f>
        <v>apr16</v>
      </c>
      <c r="F827" s="4">
        <v>0</v>
      </c>
    </row>
    <row r="828">
      <c r="A828" s="0" t="inlineStr">
        <is>
          <t xml:space="preserve">2016-04-14</t>
        </is>
      </c>
      <c r="B828" s="16">
        <v>42474</v>
      </c>
      <c r="C828" s="8">
        <v>31.8</v>
      </c>
      <c r="D828" s="4">
        <v>21620893</v>
      </c>
      <c r="E828" s="0" t="str">
        <f>"apr16"</f>
        <v>apr16</v>
      </c>
      <c r="F828" s="4">
        <v>0</v>
      </c>
    </row>
    <row r="829">
      <c r="A829" s="0" t="inlineStr">
        <is>
          <t xml:space="preserve">2016-04-15</t>
        </is>
      </c>
      <c r="B829" s="16">
        <v>42475</v>
      </c>
      <c r="C829" s="8">
        <v>31.46</v>
      </c>
      <c r="D829" s="4">
        <v>28782769</v>
      </c>
      <c r="E829" s="0" t="str">
        <f>"apr16"</f>
        <v>apr16</v>
      </c>
      <c r="F829" s="4">
        <v>0</v>
      </c>
    </row>
    <row r="830">
      <c r="A830" s="0" t="inlineStr">
        <is>
          <t xml:space="preserve">2016-04-18</t>
        </is>
      </c>
      <c r="B830" s="16">
        <v>42478</v>
      </c>
      <c r="C830" s="8">
        <v>31.65</v>
      </c>
      <c r="D830" s="4">
        <v>21566599</v>
      </c>
      <c r="E830" s="0" t="str">
        <f>"apr16"</f>
        <v>apr16</v>
      </c>
      <c r="F830" s="4">
        <v>0</v>
      </c>
    </row>
    <row r="831">
      <c r="A831" s="0" t="inlineStr">
        <is>
          <t xml:space="preserve">2016-04-19</t>
        </is>
      </c>
      <c r="B831" s="16">
        <v>42479</v>
      </c>
      <c r="C831" s="8">
        <v>31.6</v>
      </c>
      <c r="D831" s="4">
        <v>33619314</v>
      </c>
      <c r="E831" s="0" t="str">
        <f>"apr16"</f>
        <v>apr16</v>
      </c>
      <c r="F831" s="4">
        <v>0</v>
      </c>
    </row>
    <row r="832">
      <c r="A832" s="0" t="inlineStr">
        <is>
          <t xml:space="preserve">2016-04-20</t>
        </is>
      </c>
      <c r="B832" s="16">
        <v>42480</v>
      </c>
      <c r="C832" s="8">
        <v>32</v>
      </c>
      <c r="D832" s="4">
        <v>57629791</v>
      </c>
      <c r="E832" s="0" t="str">
        <f>"apr16"</f>
        <v>apr16</v>
      </c>
      <c r="F832" s="4">
        <v>0</v>
      </c>
    </row>
    <row r="833">
      <c r="A833" s="0" t="inlineStr">
        <is>
          <t xml:space="preserve">2016-04-21</t>
        </is>
      </c>
      <c r="B833" s="16">
        <v>42481</v>
      </c>
      <c r="C833" s="8">
        <v>31.97</v>
      </c>
      <c r="D833" s="4">
        <v>28431358</v>
      </c>
      <c r="E833" s="0" t="str">
        <f>"apr16"</f>
        <v>apr16</v>
      </c>
      <c r="F833" s="4">
        <v>0</v>
      </c>
    </row>
    <row r="834">
      <c r="A834" s="0" t="inlineStr">
        <is>
          <t xml:space="preserve">2016-04-22</t>
        </is>
      </c>
      <c r="B834" s="16">
        <v>42482</v>
      </c>
      <c r="C834" s="8">
        <v>31.64</v>
      </c>
      <c r="D834" s="4">
        <v>29625641</v>
      </c>
      <c r="E834" s="0" t="str">
        <f>"apr16"</f>
        <v>apr16</v>
      </c>
      <c r="F834" s="4">
        <v>0</v>
      </c>
    </row>
    <row r="835">
      <c r="A835" s="0" t="inlineStr">
        <is>
          <t xml:space="preserve">2016-04-25</t>
        </is>
      </c>
      <c r="B835" s="16">
        <v>42485</v>
      </c>
      <c r="C835" s="8">
        <v>31.39</v>
      </c>
      <c r="D835" s="4">
        <v>19315711</v>
      </c>
      <c r="E835" s="0" t="str">
        <f>"apr16"</f>
        <v>apr16</v>
      </c>
      <c r="F835" s="4">
        <v>0</v>
      </c>
    </row>
    <row r="836">
      <c r="A836" s="0" t="inlineStr">
        <is>
          <t xml:space="preserve">2016-04-26</t>
        </is>
      </c>
      <c r="B836" s="16">
        <v>42486</v>
      </c>
      <c r="C836" s="8">
        <v>31.4</v>
      </c>
      <c r="D836" s="4">
        <v>20976362</v>
      </c>
      <c r="E836" s="0" t="str">
        <f>"apr16"</f>
        <v>apr16</v>
      </c>
      <c r="F836" s="4">
        <v>0</v>
      </c>
    </row>
    <row r="837">
      <c r="A837" s="0" t="inlineStr">
        <is>
          <t xml:space="preserve">2016-04-27</t>
        </is>
      </c>
      <c r="B837" s="16">
        <v>42487</v>
      </c>
      <c r="C837" s="8">
        <v>31.75</v>
      </c>
      <c r="D837" s="4">
        <v>20006239</v>
      </c>
      <c r="E837" s="0" t="str">
        <f>"apr16"</f>
        <v>apr16</v>
      </c>
      <c r="F837" s="4">
        <v>0</v>
      </c>
    </row>
    <row r="838">
      <c r="A838" s="0" t="inlineStr">
        <is>
          <t xml:space="preserve">2016-04-28</t>
        </is>
      </c>
      <c r="B838" s="16">
        <v>42488</v>
      </c>
      <c r="C838" s="8">
        <v>31.11</v>
      </c>
      <c r="D838" s="4">
        <v>25146389</v>
      </c>
      <c r="E838" s="0" t="str">
        <f>"apr16"</f>
        <v>apr16</v>
      </c>
      <c r="F838" s="4">
        <v>0</v>
      </c>
    </row>
    <row r="839">
      <c r="A839" s="0" t="inlineStr">
        <is>
          <t xml:space="preserve">2016-04-29</t>
        </is>
      </c>
      <c r="B839" s="16">
        <v>42489</v>
      </c>
      <c r="C839" s="8">
        <v>30.28</v>
      </c>
      <c r="D839" s="4">
        <v>36443747</v>
      </c>
      <c r="E839" s="0" t="str">
        <f>"apr16"</f>
        <v>apr16</v>
      </c>
      <c r="F839" s="4">
        <v>1</v>
      </c>
    </row>
    <row r="840">
      <c r="A840" s="0" t="inlineStr">
        <is>
          <t xml:space="preserve">2016-05-02</t>
        </is>
      </c>
      <c r="B840" s="16">
        <v>42492</v>
      </c>
      <c r="C840" s="8">
        <v>30.61</v>
      </c>
      <c r="D840" s="4">
        <v>21086632</v>
      </c>
      <c r="E840" s="0" t="str">
        <f>"may16"</f>
        <v>may16</v>
      </c>
      <c r="F840" s="4">
        <v>0</v>
      </c>
    </row>
    <row r="841">
      <c r="A841" s="0" t="inlineStr">
        <is>
          <t xml:space="preserve">2016-05-03</t>
        </is>
      </c>
      <c r="B841" s="16">
        <v>42493</v>
      </c>
      <c r="C841" s="8">
        <v>30.36</v>
      </c>
      <c r="D841" s="4">
        <v>27111147</v>
      </c>
      <c r="E841" s="0" t="str">
        <f>"may16"</f>
        <v>may16</v>
      </c>
      <c r="F841" s="4">
        <v>0</v>
      </c>
    </row>
    <row r="842">
      <c r="A842" s="0" t="inlineStr">
        <is>
          <t xml:space="preserve">2016-05-04</t>
        </is>
      </c>
      <c r="B842" s="16">
        <v>42494</v>
      </c>
      <c r="C842" s="8">
        <v>29.85</v>
      </c>
      <c r="D842" s="4">
        <v>23278779</v>
      </c>
      <c r="E842" s="0" t="str">
        <f>"may16"</f>
        <v>may16</v>
      </c>
      <c r="F842" s="4">
        <v>0</v>
      </c>
    </row>
    <row r="843">
      <c r="A843" s="0" t="inlineStr">
        <is>
          <t xml:space="preserve">2016-05-05</t>
        </is>
      </c>
      <c r="B843" s="16">
        <v>42495</v>
      </c>
      <c r="C843" s="8">
        <v>29.9</v>
      </c>
      <c r="D843" s="4">
        <v>23393270</v>
      </c>
      <c r="E843" s="0" t="str">
        <f>"may16"</f>
        <v>may16</v>
      </c>
      <c r="F843" s="4">
        <v>0</v>
      </c>
    </row>
    <row r="844">
      <c r="A844" s="0" t="inlineStr">
        <is>
          <t xml:space="preserve">2016-05-06</t>
        </is>
      </c>
      <c r="B844" s="16">
        <v>42496</v>
      </c>
      <c r="C844" s="8">
        <v>30.04</v>
      </c>
      <c r="D844" s="4">
        <v>19632199</v>
      </c>
      <c r="E844" s="0" t="str">
        <f>"may16"</f>
        <v>may16</v>
      </c>
      <c r="F844" s="4">
        <v>0</v>
      </c>
    </row>
    <row r="845">
      <c r="A845" s="0" t="inlineStr">
        <is>
          <t xml:space="preserve">2016-05-09</t>
        </is>
      </c>
      <c r="B845" s="16">
        <v>42499</v>
      </c>
      <c r="C845" s="8">
        <v>29.8</v>
      </c>
      <c r="D845" s="4">
        <v>16888275</v>
      </c>
      <c r="E845" s="0" t="str">
        <f>"may16"</f>
        <v>may16</v>
      </c>
      <c r="F845" s="4">
        <v>0</v>
      </c>
    </row>
    <row r="846">
      <c r="A846" s="0" t="inlineStr">
        <is>
          <t xml:space="preserve">2016-05-10</t>
        </is>
      </c>
      <c r="B846" s="16">
        <v>42500</v>
      </c>
      <c r="C846" s="8">
        <v>30.14</v>
      </c>
      <c r="D846" s="4">
        <v>17013816</v>
      </c>
      <c r="E846" s="0" t="str">
        <f>"may16"</f>
        <v>may16</v>
      </c>
      <c r="F846" s="4">
        <v>0</v>
      </c>
    </row>
    <row r="847">
      <c r="A847" s="0" t="inlineStr">
        <is>
          <t xml:space="preserve">2016-05-11</t>
        </is>
      </c>
      <c r="B847" s="16">
        <v>42501</v>
      </c>
      <c r="C847" s="8">
        <v>30.06</v>
      </c>
      <c r="D847" s="4">
        <v>15754233</v>
      </c>
      <c r="E847" s="0" t="str">
        <f>"may16"</f>
        <v>may16</v>
      </c>
      <c r="F847" s="4">
        <v>0</v>
      </c>
    </row>
    <row r="848">
      <c r="A848" s="0" t="inlineStr">
        <is>
          <t xml:space="preserve">2016-05-12</t>
        </is>
      </c>
      <c r="B848" s="16">
        <v>42502</v>
      </c>
      <c r="C848" s="8">
        <v>29.76</v>
      </c>
      <c r="D848" s="4">
        <v>20826694</v>
      </c>
      <c r="E848" s="0" t="str">
        <f>"may16"</f>
        <v>may16</v>
      </c>
      <c r="F848" s="4">
        <v>0</v>
      </c>
    </row>
    <row r="849">
      <c r="A849" s="0" t="inlineStr">
        <is>
          <t xml:space="preserve">2016-05-13</t>
        </is>
      </c>
      <c r="B849" s="16">
        <v>42503</v>
      </c>
      <c r="C849" s="8">
        <v>29.91</v>
      </c>
      <c r="D849" s="4">
        <v>19999591</v>
      </c>
      <c r="E849" s="0" t="str">
        <f>"may16"</f>
        <v>may16</v>
      </c>
      <c r="F849" s="4">
        <v>0</v>
      </c>
    </row>
    <row r="850">
      <c r="A850" s="0" t="inlineStr">
        <is>
          <t xml:space="preserve">2016-05-16</t>
        </is>
      </c>
      <c r="B850" s="16">
        <v>42506</v>
      </c>
      <c r="C850" s="8">
        <v>30.39</v>
      </c>
      <c r="D850" s="4">
        <v>21826072</v>
      </c>
      <c r="E850" s="0" t="str">
        <f>"may16"</f>
        <v>may16</v>
      </c>
      <c r="F850" s="4">
        <v>0</v>
      </c>
    </row>
    <row r="851">
      <c r="A851" s="0" t="inlineStr">
        <is>
          <t xml:space="preserve">2016-05-17</t>
        </is>
      </c>
      <c r="B851" s="16">
        <v>42507</v>
      </c>
      <c r="C851" s="8">
        <v>29.98</v>
      </c>
      <c r="D851" s="4">
        <v>25709903</v>
      </c>
      <c r="E851" s="0" t="str">
        <f>"may16"</f>
        <v>may16</v>
      </c>
      <c r="F851" s="4">
        <v>0</v>
      </c>
    </row>
    <row r="852">
      <c r="A852" s="0" t="inlineStr">
        <is>
          <t xml:space="preserve">2016-05-18</t>
        </is>
      </c>
      <c r="B852" s="16">
        <v>42508</v>
      </c>
      <c r="C852" s="8">
        <v>29.99</v>
      </c>
      <c r="D852" s="4">
        <v>22469947</v>
      </c>
      <c r="E852" s="0" t="str">
        <f>"may16"</f>
        <v>may16</v>
      </c>
      <c r="F852" s="4">
        <v>0</v>
      </c>
    </row>
    <row r="853">
      <c r="A853" s="0" t="inlineStr">
        <is>
          <t xml:space="preserve">2016-05-19</t>
        </is>
      </c>
      <c r="B853" s="16">
        <v>42509</v>
      </c>
      <c r="C853" s="8">
        <v>29.63</v>
      </c>
      <c r="D853" s="4">
        <v>21740870</v>
      </c>
      <c r="E853" s="0" t="str">
        <f>"may16"</f>
        <v>may16</v>
      </c>
      <c r="F853" s="4">
        <v>0</v>
      </c>
    </row>
    <row r="854">
      <c r="A854" s="0" t="inlineStr">
        <is>
          <t xml:space="preserve">2016-05-20</t>
        </is>
      </c>
      <c r="B854" s="16">
        <v>42510</v>
      </c>
      <c r="C854" s="8">
        <v>30.15</v>
      </c>
      <c r="D854" s="4">
        <v>22777251</v>
      </c>
      <c r="E854" s="0" t="str">
        <f>"may16"</f>
        <v>may16</v>
      </c>
      <c r="F854" s="4">
        <v>0</v>
      </c>
    </row>
    <row r="855">
      <c r="A855" s="0" t="inlineStr">
        <is>
          <t xml:space="preserve">2016-05-23</t>
        </is>
      </c>
      <c r="B855" s="16">
        <v>42513</v>
      </c>
      <c r="C855" s="8">
        <v>30.23</v>
      </c>
      <c r="D855" s="4">
        <v>20881905</v>
      </c>
      <c r="E855" s="0" t="str">
        <f>"may16"</f>
        <v>may16</v>
      </c>
      <c r="F855" s="4">
        <v>0</v>
      </c>
    </row>
    <row r="856">
      <c r="A856" s="0" t="inlineStr">
        <is>
          <t xml:space="preserve">2016-05-24</t>
        </is>
      </c>
      <c r="B856" s="16">
        <v>42514</v>
      </c>
      <c r="C856" s="8">
        <v>31.06</v>
      </c>
      <c r="D856" s="4">
        <v>23699229</v>
      </c>
      <c r="E856" s="0" t="str">
        <f>"may16"</f>
        <v>may16</v>
      </c>
      <c r="F856" s="4">
        <v>0</v>
      </c>
    </row>
    <row r="857">
      <c r="A857" s="0" t="inlineStr">
        <is>
          <t xml:space="preserve">2016-05-25</t>
        </is>
      </c>
      <c r="B857" s="16">
        <v>42515</v>
      </c>
      <c r="C857" s="8">
        <v>31.39</v>
      </c>
      <c r="D857" s="4">
        <v>18423836</v>
      </c>
      <c r="E857" s="0" t="str">
        <f>"may16"</f>
        <v>may16</v>
      </c>
      <c r="F857" s="4">
        <v>0</v>
      </c>
    </row>
    <row r="858">
      <c r="A858" s="0" t="inlineStr">
        <is>
          <t xml:space="preserve">2016-05-26</t>
        </is>
      </c>
      <c r="B858" s="16">
        <v>42516</v>
      </c>
      <c r="C858" s="8">
        <v>31.49</v>
      </c>
      <c r="D858" s="4">
        <v>12692300</v>
      </c>
      <c r="E858" s="0" t="str">
        <f>"may16"</f>
        <v>may16</v>
      </c>
      <c r="F858" s="4">
        <v>0</v>
      </c>
    </row>
    <row r="859">
      <c r="A859" s="0" t="inlineStr">
        <is>
          <t xml:space="preserve">2016-05-27</t>
        </is>
      </c>
      <c r="B859" s="16">
        <v>42517</v>
      </c>
      <c r="C859" s="8">
        <v>31.57</v>
      </c>
      <c r="D859" s="4">
        <v>13341296</v>
      </c>
      <c r="E859" s="0" t="str">
        <f>"may16"</f>
        <v>may16</v>
      </c>
      <c r="F859" s="4">
        <v>0</v>
      </c>
    </row>
    <row r="860">
      <c r="A860" s="0" t="inlineStr">
        <is>
          <t xml:space="preserve">2016-05-31</t>
        </is>
      </c>
      <c r="B860" s="16">
        <v>42521</v>
      </c>
      <c r="C860" s="8">
        <v>31.59</v>
      </c>
      <c r="D860" s="4">
        <v>23040218</v>
      </c>
      <c r="E860" s="0" t="str">
        <f>"may16"</f>
        <v>may16</v>
      </c>
      <c r="F860" s="4">
        <v>1</v>
      </c>
    </row>
    <row r="861">
      <c r="A861" s="0" t="inlineStr">
        <is>
          <t xml:space="preserve">2016-06-01</t>
        </is>
      </c>
      <c r="B861" s="16">
        <v>42522</v>
      </c>
      <c r="C861" s="8">
        <v>31.66</v>
      </c>
      <c r="D861" s="4">
        <v>17753532</v>
      </c>
      <c r="E861" s="0" t="str">
        <f>"jun16"</f>
        <v>jun16</v>
      </c>
      <c r="F861" s="4">
        <v>0</v>
      </c>
    </row>
    <row r="862">
      <c r="A862" s="0" t="inlineStr">
        <is>
          <t xml:space="preserve">2016-06-02</t>
        </is>
      </c>
      <c r="B862" s="16">
        <v>42523</v>
      </c>
      <c r="C862" s="8">
        <v>31.76</v>
      </c>
      <c r="D862" s="4">
        <v>14140127</v>
      </c>
      <c r="E862" s="0" t="str">
        <f>"jun16"</f>
        <v>jun16</v>
      </c>
      <c r="F862" s="4">
        <v>0</v>
      </c>
    </row>
    <row r="863">
      <c r="A863" s="0" t="inlineStr">
        <is>
          <t xml:space="preserve">2016-06-03</t>
        </is>
      </c>
      <c r="B863" s="16">
        <v>42524</v>
      </c>
      <c r="C863" s="8">
        <v>31.62</v>
      </c>
      <c r="D863" s="4">
        <v>15777539</v>
      </c>
      <c r="E863" s="0" t="str">
        <f>"jun16"</f>
        <v>jun16</v>
      </c>
      <c r="F863" s="4">
        <v>0</v>
      </c>
    </row>
    <row r="864">
      <c r="A864" s="0" t="inlineStr">
        <is>
          <t xml:space="preserve">2016-06-06</t>
        </is>
      </c>
      <c r="B864" s="16">
        <v>42527</v>
      </c>
      <c r="C864" s="8">
        <v>31.68</v>
      </c>
      <c r="D864" s="4">
        <v>15139603</v>
      </c>
      <c r="E864" s="0" t="str">
        <f>"jun16"</f>
        <v>jun16</v>
      </c>
      <c r="F864" s="4">
        <v>0</v>
      </c>
    </row>
    <row r="865">
      <c r="A865" s="0" t="inlineStr">
        <is>
          <t xml:space="preserve">2016-06-07</t>
        </is>
      </c>
      <c r="B865" s="16">
        <v>42528</v>
      </c>
      <c r="C865" s="8">
        <v>31.88</v>
      </c>
      <c r="D865" s="4">
        <v>19339090</v>
      </c>
      <c r="E865" s="0" t="str">
        <f>"jun16"</f>
        <v>jun16</v>
      </c>
      <c r="F865" s="4">
        <v>0</v>
      </c>
    </row>
    <row r="866">
      <c r="A866" s="0" t="inlineStr">
        <is>
          <t xml:space="preserve">2016-06-08</t>
        </is>
      </c>
      <c r="B866" s="16">
        <v>42529</v>
      </c>
      <c r="C866" s="8">
        <v>31.89</v>
      </c>
      <c r="D866" s="4">
        <v>12732088</v>
      </c>
      <c r="E866" s="0" t="str">
        <f>"jun16"</f>
        <v>jun16</v>
      </c>
      <c r="F866" s="4">
        <v>0</v>
      </c>
    </row>
    <row r="867">
      <c r="A867" s="0" t="inlineStr">
        <is>
          <t xml:space="preserve">2016-06-09</t>
        </is>
      </c>
      <c r="B867" s="16">
        <v>42530</v>
      </c>
      <c r="C867" s="8">
        <v>31.94</v>
      </c>
      <c r="D867" s="4">
        <v>11276764</v>
      </c>
      <c r="E867" s="0" t="str">
        <f>"jun16"</f>
        <v>jun16</v>
      </c>
      <c r="F867" s="4">
        <v>0</v>
      </c>
    </row>
    <row r="868">
      <c r="A868" s="0" t="inlineStr">
        <is>
          <t xml:space="preserve">2016-06-10</t>
        </is>
      </c>
      <c r="B868" s="16">
        <v>42531</v>
      </c>
      <c r="C868" s="8">
        <v>32.04</v>
      </c>
      <c r="D868" s="4">
        <v>35749113</v>
      </c>
      <c r="E868" s="0" t="str">
        <f>"jun16"</f>
        <v>jun16</v>
      </c>
      <c r="F868" s="4">
        <v>0</v>
      </c>
    </row>
    <row r="869">
      <c r="A869" s="0" t="inlineStr">
        <is>
          <t xml:space="preserve">2016-06-13</t>
        </is>
      </c>
      <c r="B869" s="16">
        <v>42534</v>
      </c>
      <c r="C869" s="8">
        <v>32.17</v>
      </c>
      <c r="D869" s="4">
        <v>23004832</v>
      </c>
      <c r="E869" s="0" t="str">
        <f>"jun16"</f>
        <v>jun16</v>
      </c>
      <c r="F869" s="4">
        <v>0</v>
      </c>
    </row>
    <row r="870">
      <c r="A870" s="0" t="inlineStr">
        <is>
          <t xml:space="preserve">2016-06-14</t>
        </is>
      </c>
      <c r="B870" s="16">
        <v>42535</v>
      </c>
      <c r="C870" s="8">
        <v>32.14</v>
      </c>
      <c r="D870" s="4">
        <v>18754277</v>
      </c>
      <c r="E870" s="0" t="str">
        <f>"jun16"</f>
        <v>jun16</v>
      </c>
      <c r="F870" s="4">
        <v>0</v>
      </c>
    </row>
    <row r="871">
      <c r="A871" s="0" t="inlineStr">
        <is>
          <t xml:space="preserve">2016-06-15</t>
        </is>
      </c>
      <c r="B871" s="16">
        <v>42536</v>
      </c>
      <c r="C871" s="8">
        <v>31.61</v>
      </c>
      <c r="D871" s="4">
        <v>23783272</v>
      </c>
      <c r="E871" s="0" t="str">
        <f>"jun16"</f>
        <v>jun16</v>
      </c>
      <c r="F871" s="4">
        <v>0</v>
      </c>
    </row>
    <row r="872">
      <c r="A872" s="0" t="inlineStr">
        <is>
          <t xml:space="preserve">2016-06-16</t>
        </is>
      </c>
      <c r="B872" s="16">
        <v>42537</v>
      </c>
      <c r="C872" s="8">
        <v>31.69</v>
      </c>
      <c r="D872" s="4">
        <v>18547853</v>
      </c>
      <c r="E872" s="0" t="str">
        <f>"jun16"</f>
        <v>jun16</v>
      </c>
      <c r="F872" s="4">
        <v>0</v>
      </c>
    </row>
    <row r="873">
      <c r="A873" s="0" t="inlineStr">
        <is>
          <t xml:space="preserve">2016-06-17</t>
        </is>
      </c>
      <c r="B873" s="16">
        <v>42538</v>
      </c>
      <c r="C873" s="8">
        <v>31.76</v>
      </c>
      <c r="D873" s="4">
        <v>27047860</v>
      </c>
      <c r="E873" s="0" t="str">
        <f>"jun16"</f>
        <v>jun16</v>
      </c>
      <c r="F873" s="4">
        <v>0</v>
      </c>
    </row>
    <row r="874">
      <c r="A874" s="0" t="inlineStr">
        <is>
          <t xml:space="preserve">2016-06-20</t>
        </is>
      </c>
      <c r="B874" s="16">
        <v>42541</v>
      </c>
      <c r="C874" s="8">
        <v>32.17</v>
      </c>
      <c r="D874" s="4">
        <v>21961579</v>
      </c>
      <c r="E874" s="0" t="str">
        <f>"jun16"</f>
        <v>jun16</v>
      </c>
      <c r="F874" s="4">
        <v>0</v>
      </c>
    </row>
    <row r="875">
      <c r="A875" s="0" t="inlineStr">
        <is>
          <t xml:space="preserve">2016-06-21</t>
        </is>
      </c>
      <c r="B875" s="16">
        <v>42542</v>
      </c>
      <c r="C875" s="8">
        <v>32.32</v>
      </c>
      <c r="D875" s="4">
        <v>15476450</v>
      </c>
      <c r="E875" s="0" t="str">
        <f>"jun16"</f>
        <v>jun16</v>
      </c>
      <c r="F875" s="4">
        <v>0</v>
      </c>
    </row>
    <row r="876">
      <c r="A876" s="0" t="inlineStr">
        <is>
          <t xml:space="preserve">2016-06-22</t>
        </is>
      </c>
      <c r="B876" s="16">
        <v>42543</v>
      </c>
      <c r="C876" s="8">
        <v>32.29</v>
      </c>
      <c r="D876" s="4">
        <v>18304758</v>
      </c>
      <c r="E876" s="0" t="str">
        <f>"jun16"</f>
        <v>jun16</v>
      </c>
      <c r="F876" s="4">
        <v>0</v>
      </c>
    </row>
    <row r="877">
      <c r="A877" s="0" t="inlineStr">
        <is>
          <t xml:space="preserve">2016-06-23</t>
        </is>
      </c>
      <c r="B877" s="16">
        <v>42544</v>
      </c>
      <c r="C877" s="8">
        <v>32.99</v>
      </c>
      <c r="D877" s="4">
        <v>22048784</v>
      </c>
      <c r="E877" s="0" t="str">
        <f>"jun16"</f>
        <v>jun16</v>
      </c>
      <c r="F877" s="4">
        <v>0</v>
      </c>
    </row>
    <row r="878">
      <c r="A878" s="0" t="inlineStr">
        <is>
          <t xml:space="preserve">2016-06-24</t>
        </is>
      </c>
      <c r="B878" s="16">
        <v>42545</v>
      </c>
      <c r="C878" s="8">
        <v>31.55</v>
      </c>
      <c r="D878" s="4">
        <v>38094301</v>
      </c>
      <c r="E878" s="0" t="str">
        <f>"jun16"</f>
        <v>jun16</v>
      </c>
      <c r="F878" s="4">
        <v>0</v>
      </c>
    </row>
    <row r="879">
      <c r="A879" s="0" t="inlineStr">
        <is>
          <t xml:space="preserve">2016-06-27</t>
        </is>
      </c>
      <c r="B879" s="16">
        <v>42548</v>
      </c>
      <c r="C879" s="8">
        <v>30.72</v>
      </c>
      <c r="D879" s="4">
        <v>35454030</v>
      </c>
      <c r="E879" s="0" t="str">
        <f>"jun16"</f>
        <v>jun16</v>
      </c>
      <c r="F879" s="4">
        <v>0</v>
      </c>
    </row>
    <row r="880">
      <c r="A880" s="0" t="inlineStr">
        <is>
          <t xml:space="preserve">2016-06-28</t>
        </is>
      </c>
      <c r="B880" s="16">
        <v>42549</v>
      </c>
      <c r="C880" s="8">
        <v>31.19</v>
      </c>
      <c r="D880" s="4">
        <v>23693871</v>
      </c>
      <c r="E880" s="0" t="str">
        <f>"jun16"</f>
        <v>jun16</v>
      </c>
      <c r="F880" s="4">
        <v>0</v>
      </c>
    </row>
    <row r="881">
      <c r="A881" s="0" t="inlineStr">
        <is>
          <t xml:space="preserve">2016-06-29</t>
        </is>
      </c>
      <c r="B881" s="16">
        <v>42550</v>
      </c>
      <c r="C881" s="8">
        <v>31.93</v>
      </c>
      <c r="D881" s="4">
        <v>22771058</v>
      </c>
      <c r="E881" s="0" t="str">
        <f>"jun16"</f>
        <v>jun16</v>
      </c>
      <c r="F881" s="4">
        <v>0</v>
      </c>
    </row>
    <row r="882">
      <c r="A882" s="0" t="inlineStr">
        <is>
          <t xml:space="preserve">2016-06-30</t>
        </is>
      </c>
      <c r="B882" s="16">
        <v>42551</v>
      </c>
      <c r="C882" s="8">
        <v>32.8</v>
      </c>
      <c r="D882" s="4">
        <v>34528919</v>
      </c>
      <c r="E882" s="0" t="str">
        <f>"jun16"</f>
        <v>jun16</v>
      </c>
      <c r="F882" s="4">
        <v>1</v>
      </c>
    </row>
    <row r="883">
      <c r="A883" s="0" t="inlineStr">
        <is>
          <t xml:space="preserve">2016-07-01</t>
        </is>
      </c>
      <c r="B883" s="16">
        <v>42552</v>
      </c>
      <c r="C883" s="8">
        <v>32.75</v>
      </c>
      <c r="D883" s="4">
        <v>17084570</v>
      </c>
      <c r="E883" s="0" t="str">
        <f>"jul16"</f>
        <v>jul16</v>
      </c>
      <c r="F883" s="4">
        <v>0</v>
      </c>
    </row>
    <row r="884">
      <c r="A884" s="0" t="inlineStr">
        <is>
          <t xml:space="preserve">2016-07-05</t>
        </is>
      </c>
      <c r="B884" s="16">
        <v>42556</v>
      </c>
      <c r="C884" s="8">
        <v>32.68</v>
      </c>
      <c r="D884" s="4">
        <v>20107191</v>
      </c>
      <c r="E884" s="0" t="str">
        <f>"jul16"</f>
        <v>jul16</v>
      </c>
      <c r="F884" s="4">
        <v>0</v>
      </c>
    </row>
    <row r="885">
      <c r="A885" s="0" t="inlineStr">
        <is>
          <t xml:space="preserve">2016-07-06</t>
        </is>
      </c>
      <c r="B885" s="16">
        <v>42557</v>
      </c>
      <c r="C885" s="8">
        <v>32.97</v>
      </c>
      <c r="D885" s="4">
        <v>21070217</v>
      </c>
      <c r="E885" s="0" t="str">
        <f>"jul16"</f>
        <v>jul16</v>
      </c>
      <c r="F885" s="4">
        <v>0</v>
      </c>
    </row>
    <row r="886">
      <c r="A886" s="0" t="inlineStr">
        <is>
          <t xml:space="preserve">2016-07-07</t>
        </is>
      </c>
      <c r="B886" s="16">
        <v>42558</v>
      </c>
      <c r="C886" s="8">
        <v>33.2</v>
      </c>
      <c r="D886" s="4">
        <v>26119445</v>
      </c>
      <c r="E886" s="0" t="str">
        <f>"jul16"</f>
        <v>jul16</v>
      </c>
      <c r="F886" s="4">
        <v>0</v>
      </c>
    </row>
    <row r="887">
      <c r="A887" s="0" t="inlineStr">
        <is>
          <t xml:space="preserve">2016-07-08</t>
        </is>
      </c>
      <c r="B887" s="16">
        <v>42559</v>
      </c>
      <c r="C887" s="8">
        <v>34</v>
      </c>
      <c r="D887" s="4">
        <v>23341870</v>
      </c>
      <c r="E887" s="0" t="str">
        <f>"jul16"</f>
        <v>jul16</v>
      </c>
      <c r="F887" s="4">
        <v>0</v>
      </c>
    </row>
    <row r="888">
      <c r="A888" s="0" t="inlineStr">
        <is>
          <t xml:space="preserve">2016-07-11</t>
        </is>
      </c>
      <c r="B888" s="16">
        <v>42562</v>
      </c>
      <c r="C888" s="8">
        <v>34.38</v>
      </c>
      <c r="D888" s="4">
        <v>23820667</v>
      </c>
      <c r="E888" s="0" t="str">
        <f>"jul16"</f>
        <v>jul16</v>
      </c>
      <c r="F888" s="4">
        <v>0</v>
      </c>
    </row>
    <row r="889">
      <c r="A889" s="0" t="inlineStr">
        <is>
          <t xml:space="preserve">2016-07-12</t>
        </is>
      </c>
      <c r="B889" s="16">
        <v>42563</v>
      </c>
      <c r="C889" s="8">
        <v>34.94</v>
      </c>
      <c r="D889" s="4">
        <v>28064113</v>
      </c>
      <c r="E889" s="0" t="str">
        <f>"jul16"</f>
        <v>jul16</v>
      </c>
      <c r="F889" s="4">
        <v>0</v>
      </c>
    </row>
    <row r="890">
      <c r="A890" s="0" t="inlineStr">
        <is>
          <t xml:space="preserve">2016-07-13</t>
        </is>
      </c>
      <c r="B890" s="16">
        <v>42564</v>
      </c>
      <c r="C890" s="8">
        <v>35.01</v>
      </c>
      <c r="D890" s="4">
        <v>29120904</v>
      </c>
      <c r="E890" s="0" t="str">
        <f>"jul16"</f>
        <v>jul16</v>
      </c>
      <c r="F890" s="4">
        <v>0</v>
      </c>
    </row>
    <row r="891">
      <c r="A891" s="0" t="inlineStr">
        <is>
          <t xml:space="preserve">2016-07-14</t>
        </is>
      </c>
      <c r="B891" s="16">
        <v>42565</v>
      </c>
      <c r="C891" s="8">
        <v>35.2</v>
      </c>
      <c r="D891" s="4">
        <v>25296374</v>
      </c>
      <c r="E891" s="0" t="str">
        <f>"jul16"</f>
        <v>jul16</v>
      </c>
      <c r="F891" s="4">
        <v>0</v>
      </c>
    </row>
    <row r="892">
      <c r="A892" s="0" t="inlineStr">
        <is>
          <t xml:space="preserve">2016-07-15</t>
        </is>
      </c>
      <c r="B892" s="16">
        <v>42566</v>
      </c>
      <c r="C892" s="8">
        <v>35.07</v>
      </c>
      <c r="D892" s="4">
        <v>23661856</v>
      </c>
      <c r="E892" s="0" t="str">
        <f>"jul16"</f>
        <v>jul16</v>
      </c>
      <c r="F892" s="4">
        <v>0</v>
      </c>
    </row>
    <row r="893">
      <c r="A893" s="0" t="inlineStr">
        <is>
          <t xml:space="preserve">2016-07-18</t>
        </is>
      </c>
      <c r="B893" s="16">
        <v>42569</v>
      </c>
      <c r="C893" s="8">
        <v>35.05</v>
      </c>
      <c r="D893" s="4">
        <v>19347177</v>
      </c>
      <c r="E893" s="0" t="str">
        <f>"jul16"</f>
        <v>jul16</v>
      </c>
      <c r="F893" s="4">
        <v>0</v>
      </c>
    </row>
    <row r="894">
      <c r="A894" s="0" t="inlineStr">
        <is>
          <t xml:space="preserve">2016-07-19</t>
        </is>
      </c>
      <c r="B894" s="16">
        <v>42570</v>
      </c>
      <c r="C894" s="8">
        <v>35.15</v>
      </c>
      <c r="D894" s="4">
        <v>20395424</v>
      </c>
      <c r="E894" s="0" t="str">
        <f>"jul16"</f>
        <v>jul16</v>
      </c>
      <c r="F894" s="4">
        <v>0</v>
      </c>
    </row>
    <row r="895">
      <c r="A895" s="0" t="inlineStr">
        <is>
          <t xml:space="preserve">2016-07-20</t>
        </is>
      </c>
      <c r="B895" s="16">
        <v>42571</v>
      </c>
      <c r="C895" s="8">
        <v>35.69</v>
      </c>
      <c r="D895" s="4">
        <v>42994187</v>
      </c>
      <c r="E895" s="0" t="str">
        <f>"jul16"</f>
        <v>jul16</v>
      </c>
      <c r="F895" s="4">
        <v>0</v>
      </c>
    </row>
    <row r="896">
      <c r="A896" s="0" t="inlineStr">
        <is>
          <t xml:space="preserve">2016-07-21</t>
        </is>
      </c>
      <c r="B896" s="16">
        <v>42572</v>
      </c>
      <c r="C896" s="8">
        <v>34.27</v>
      </c>
      <c r="D896" s="4">
        <v>63708597</v>
      </c>
      <c r="E896" s="0" t="str">
        <f>"jul16"</f>
        <v>jul16</v>
      </c>
      <c r="F896" s="4">
        <v>0</v>
      </c>
    </row>
    <row r="897">
      <c r="A897" s="0" t="inlineStr">
        <is>
          <t xml:space="preserve">2016-07-22</t>
        </is>
      </c>
      <c r="B897" s="16">
        <v>42573</v>
      </c>
      <c r="C897" s="8">
        <v>34.66</v>
      </c>
      <c r="D897" s="4">
        <v>33033653</v>
      </c>
      <c r="E897" s="0" t="str">
        <f>"jul16"</f>
        <v>jul16</v>
      </c>
      <c r="F897" s="4">
        <v>0</v>
      </c>
    </row>
    <row r="898">
      <c r="A898" s="0" t="inlineStr">
        <is>
          <t xml:space="preserve">2016-07-25</t>
        </is>
      </c>
      <c r="B898" s="16">
        <v>42576</v>
      </c>
      <c r="C898" s="8">
        <v>34.69</v>
      </c>
      <c r="D898" s="4">
        <v>20277701</v>
      </c>
      <c r="E898" s="0" t="str">
        <f>"jul16"</f>
        <v>jul16</v>
      </c>
      <c r="F898" s="4">
        <v>0</v>
      </c>
    </row>
    <row r="899">
      <c r="A899" s="0" t="inlineStr">
        <is>
          <t xml:space="preserve">2016-07-26</t>
        </is>
      </c>
      <c r="B899" s="16">
        <v>42577</v>
      </c>
      <c r="C899" s="8">
        <v>35.09</v>
      </c>
      <c r="D899" s="4">
        <v>29644428</v>
      </c>
      <c r="E899" s="0" t="str">
        <f>"jul16"</f>
        <v>jul16</v>
      </c>
      <c r="F899" s="4">
        <v>0</v>
      </c>
    </row>
    <row r="900">
      <c r="A900" s="0" t="inlineStr">
        <is>
          <t xml:space="preserve">2016-07-27</t>
        </is>
      </c>
      <c r="B900" s="16">
        <v>42578</v>
      </c>
      <c r="C900" s="8">
        <v>34.83</v>
      </c>
      <c r="D900" s="4">
        <v>23601763</v>
      </c>
      <c r="E900" s="0" t="str">
        <f>"jul16"</f>
        <v>jul16</v>
      </c>
      <c r="F900" s="4">
        <v>0</v>
      </c>
    </row>
    <row r="901">
      <c r="A901" s="0" t="inlineStr">
        <is>
          <t xml:space="preserve">2016-07-28</t>
        </is>
      </c>
      <c r="B901" s="16">
        <v>42579</v>
      </c>
      <c r="C901" s="8">
        <v>34.77</v>
      </c>
      <c r="D901" s="4">
        <v>21667377</v>
      </c>
      <c r="E901" s="0" t="str">
        <f>"jul16"</f>
        <v>jul16</v>
      </c>
      <c r="F901" s="4">
        <v>0</v>
      </c>
    </row>
    <row r="902">
      <c r="A902" s="0" t="inlineStr">
        <is>
          <t xml:space="preserve">2016-07-29</t>
        </is>
      </c>
      <c r="B902" s="16">
        <v>42580</v>
      </c>
      <c r="C902" s="8">
        <v>34.86</v>
      </c>
      <c r="D902" s="4">
        <v>18171236</v>
      </c>
      <c r="E902" s="0" t="str">
        <f>"jul16"</f>
        <v>jul16</v>
      </c>
      <c r="F902" s="4">
        <v>1</v>
      </c>
    </row>
    <row r="903">
      <c r="A903" s="0" t="inlineStr">
        <is>
          <t xml:space="preserve">2016-08-01</t>
        </is>
      </c>
      <c r="B903" s="16">
        <v>42583</v>
      </c>
      <c r="C903" s="8">
        <v>34.85</v>
      </c>
      <c r="D903" s="4">
        <v>18824409</v>
      </c>
      <c r="E903" s="0" t="str">
        <f>"aug16"</f>
        <v>aug16</v>
      </c>
      <c r="F903" s="4">
        <v>0</v>
      </c>
    </row>
    <row r="904">
      <c r="A904" s="0" t="inlineStr">
        <is>
          <t xml:space="preserve">2016-08-02</t>
        </is>
      </c>
      <c r="B904" s="16">
        <v>42584</v>
      </c>
      <c r="C904" s="8">
        <v>34.56</v>
      </c>
      <c r="D904" s="4">
        <v>20057327</v>
      </c>
      <c r="E904" s="0" t="str">
        <f>"aug16"</f>
        <v>aug16</v>
      </c>
      <c r="F904" s="4">
        <v>0</v>
      </c>
    </row>
    <row r="905">
      <c r="A905" s="0" t="inlineStr">
        <is>
          <t xml:space="preserve">2016-08-03</t>
        </is>
      </c>
      <c r="B905" s="16">
        <v>42585</v>
      </c>
      <c r="C905" s="8">
        <v>34.25</v>
      </c>
      <c r="D905" s="4">
        <v>18388764</v>
      </c>
      <c r="E905" s="0" t="str">
        <f>"aug16"</f>
        <v>aug16</v>
      </c>
      <c r="F905" s="4">
        <v>0</v>
      </c>
    </row>
    <row r="906">
      <c r="A906" s="0" t="inlineStr">
        <is>
          <t xml:space="preserve">2016-08-04</t>
        </is>
      </c>
      <c r="B906" s="16">
        <v>42586</v>
      </c>
      <c r="C906" s="8">
        <v>34.58</v>
      </c>
      <c r="D906" s="4">
        <v>16362642</v>
      </c>
      <c r="E906" s="0" t="str">
        <f>"aug16"</f>
        <v>aug16</v>
      </c>
      <c r="F906" s="4">
        <v>0</v>
      </c>
    </row>
    <row r="907">
      <c r="A907" s="0" t="inlineStr">
        <is>
          <t xml:space="preserve">2016-08-05</t>
        </is>
      </c>
      <c r="B907" s="16">
        <v>42587</v>
      </c>
      <c r="C907" s="8">
        <v>34.98</v>
      </c>
      <c r="D907" s="4">
        <v>20046211</v>
      </c>
      <c r="E907" s="0" t="str">
        <f>"aug16"</f>
        <v>aug16</v>
      </c>
      <c r="F907" s="4">
        <v>0</v>
      </c>
    </row>
    <row r="908">
      <c r="A908" s="0" t="inlineStr">
        <is>
          <t xml:space="preserve">2016-08-08</t>
        </is>
      </c>
      <c r="B908" s="16">
        <v>42590</v>
      </c>
      <c r="C908" s="8">
        <v>35.04</v>
      </c>
      <c r="D908" s="4">
        <v>19497332</v>
      </c>
      <c r="E908" s="0" t="str">
        <f>"aug16"</f>
        <v>aug16</v>
      </c>
      <c r="F908" s="4">
        <v>0</v>
      </c>
    </row>
    <row r="909">
      <c r="A909" s="0" t="inlineStr">
        <is>
          <t xml:space="preserve">2016-08-09</t>
        </is>
      </c>
      <c r="B909" s="16">
        <v>42591</v>
      </c>
      <c r="C909" s="8">
        <v>34.92</v>
      </c>
      <c r="D909" s="4">
        <v>12578884</v>
      </c>
      <c r="E909" s="0" t="str">
        <f>"aug16"</f>
        <v>aug16</v>
      </c>
      <c r="F909" s="4">
        <v>0</v>
      </c>
    </row>
    <row r="910">
      <c r="A910" s="0" t="inlineStr">
        <is>
          <t xml:space="preserve">2016-08-10</t>
        </is>
      </c>
      <c r="B910" s="16">
        <v>42592</v>
      </c>
      <c r="C910" s="8">
        <v>34.53</v>
      </c>
      <c r="D910" s="4">
        <v>19579027</v>
      </c>
      <c r="E910" s="0" t="str">
        <f>"aug16"</f>
        <v>aug16</v>
      </c>
      <c r="F910" s="4">
        <v>0</v>
      </c>
    </row>
    <row r="911">
      <c r="A911" s="0" t="inlineStr">
        <is>
          <t xml:space="preserve">2016-08-11</t>
        </is>
      </c>
      <c r="B911" s="16">
        <v>42593</v>
      </c>
      <c r="C911" s="8">
        <v>34.68</v>
      </c>
      <c r="D911" s="4">
        <v>16364120</v>
      </c>
      <c r="E911" s="0" t="str">
        <f>"aug16"</f>
        <v>aug16</v>
      </c>
      <c r="F911" s="4">
        <v>0</v>
      </c>
    </row>
    <row r="912">
      <c r="A912" s="0" t="inlineStr">
        <is>
          <t xml:space="preserve">2016-08-12</t>
        </is>
      </c>
      <c r="B912" s="16">
        <v>42594</v>
      </c>
      <c r="C912" s="8">
        <v>34.57</v>
      </c>
      <c r="D912" s="4">
        <v>15708316</v>
      </c>
      <c r="E912" s="0" t="str">
        <f>"aug16"</f>
        <v>aug16</v>
      </c>
      <c r="F912" s="4">
        <v>0</v>
      </c>
    </row>
    <row r="913">
      <c r="A913" s="0" t="inlineStr">
        <is>
          <t xml:space="preserve">2016-08-15</t>
        </is>
      </c>
      <c r="B913" s="16">
        <v>42597</v>
      </c>
      <c r="C913" s="8">
        <v>34.91</v>
      </c>
      <c r="D913" s="4">
        <v>18931063</v>
      </c>
      <c r="E913" s="0" t="str">
        <f>"aug16"</f>
        <v>aug16</v>
      </c>
      <c r="F913" s="4">
        <v>0</v>
      </c>
    </row>
    <row r="914">
      <c r="A914" s="0" t="inlineStr">
        <is>
          <t xml:space="preserve">2016-08-16</t>
        </is>
      </c>
      <c r="B914" s="16">
        <v>42598</v>
      </c>
      <c r="C914" s="8">
        <v>35.21</v>
      </c>
      <c r="D914" s="4">
        <v>16320929</v>
      </c>
      <c r="E914" s="0" t="str">
        <f>"aug16"</f>
        <v>aug16</v>
      </c>
      <c r="F914" s="4">
        <v>0</v>
      </c>
    </row>
    <row r="915">
      <c r="A915" s="0" t="inlineStr">
        <is>
          <t xml:space="preserve">2016-08-17</t>
        </is>
      </c>
      <c r="B915" s="16">
        <v>42599</v>
      </c>
      <c r="C915" s="8">
        <v>35.02</v>
      </c>
      <c r="D915" s="4">
        <v>18221644</v>
      </c>
      <c r="E915" s="0" t="str">
        <f>"aug16"</f>
        <v>aug16</v>
      </c>
      <c r="F915" s="4">
        <v>0</v>
      </c>
    </row>
    <row r="916">
      <c r="A916" s="0" t="inlineStr">
        <is>
          <t xml:space="preserve">2016-08-18</t>
        </is>
      </c>
      <c r="B916" s="16">
        <v>42600</v>
      </c>
      <c r="C916" s="8">
        <v>34.97</v>
      </c>
      <c r="D916" s="4">
        <v>16085181</v>
      </c>
      <c r="E916" s="0" t="str">
        <f>"aug16"</f>
        <v>aug16</v>
      </c>
      <c r="F916" s="4">
        <v>0</v>
      </c>
    </row>
    <row r="917">
      <c r="A917" s="0" t="inlineStr">
        <is>
          <t xml:space="preserve">2016-08-19</t>
        </is>
      </c>
      <c r="B917" s="16">
        <v>42601</v>
      </c>
      <c r="C917" s="8">
        <v>35.24</v>
      </c>
      <c r="D917" s="4">
        <v>16417640</v>
      </c>
      <c r="E917" s="0" t="str">
        <f>"aug16"</f>
        <v>aug16</v>
      </c>
      <c r="F917" s="4">
        <v>0</v>
      </c>
    </row>
    <row r="918">
      <c r="A918" s="0" t="inlineStr">
        <is>
          <t xml:space="preserve">2016-08-22</t>
        </is>
      </c>
      <c r="B918" s="16">
        <v>42604</v>
      </c>
      <c r="C918" s="8">
        <v>35.36</v>
      </c>
      <c r="D918" s="4">
        <v>14941430</v>
      </c>
      <c r="E918" s="0" t="str">
        <f>"aug16"</f>
        <v>aug16</v>
      </c>
      <c r="F918" s="4">
        <v>0</v>
      </c>
    </row>
    <row r="919">
      <c r="A919" s="0" t="inlineStr">
        <is>
          <t xml:space="preserve">2016-08-23</t>
        </is>
      </c>
      <c r="B919" s="16">
        <v>42605</v>
      </c>
      <c r="C919" s="8">
        <v>35.4</v>
      </c>
      <c r="D919" s="4">
        <v>18316042</v>
      </c>
      <c r="E919" s="0" t="str">
        <f>"aug16"</f>
        <v>aug16</v>
      </c>
      <c r="F919" s="4">
        <v>0</v>
      </c>
    </row>
    <row r="920">
      <c r="A920" s="0" t="inlineStr">
        <is>
          <t xml:space="preserve">2016-08-24</t>
        </is>
      </c>
      <c r="B920" s="16">
        <v>42606</v>
      </c>
      <c r="C920" s="8">
        <v>35.15</v>
      </c>
      <c r="D920" s="4">
        <v>16343525</v>
      </c>
      <c r="E920" s="0" t="str">
        <f>"aug16"</f>
        <v>aug16</v>
      </c>
      <c r="F920" s="4">
        <v>0</v>
      </c>
    </row>
    <row r="921">
      <c r="A921" s="0" t="inlineStr">
        <is>
          <t xml:space="preserve">2016-08-25</t>
        </is>
      </c>
      <c r="B921" s="16">
        <v>42607</v>
      </c>
      <c r="C921" s="8">
        <v>35.09</v>
      </c>
      <c r="D921" s="4">
        <v>12427980</v>
      </c>
      <c r="E921" s="0" t="str">
        <f>"aug16"</f>
        <v>aug16</v>
      </c>
      <c r="F921" s="4">
        <v>0</v>
      </c>
    </row>
    <row r="922">
      <c r="A922" s="0" t="inlineStr">
        <is>
          <t xml:space="preserve">2016-08-26</t>
        </is>
      </c>
      <c r="B922" s="16">
        <v>42608</v>
      </c>
      <c r="C922" s="8">
        <v>35.26</v>
      </c>
      <c r="D922" s="4">
        <v>14469924</v>
      </c>
      <c r="E922" s="0" t="str">
        <f>"aug16"</f>
        <v>aug16</v>
      </c>
      <c r="F922" s="4">
        <v>0</v>
      </c>
    </row>
    <row r="923">
      <c r="A923" s="0" t="inlineStr">
        <is>
          <t xml:space="preserve">2016-08-29</t>
        </is>
      </c>
      <c r="B923" s="16">
        <v>42611</v>
      </c>
      <c r="C923" s="8">
        <v>35.55</v>
      </c>
      <c r="D923" s="4">
        <v>15264300</v>
      </c>
      <c r="E923" s="0" t="str">
        <f>"aug16"</f>
        <v>aug16</v>
      </c>
      <c r="F923" s="4">
        <v>0</v>
      </c>
    </row>
    <row r="924">
      <c r="A924" s="0" t="inlineStr">
        <is>
          <t xml:space="preserve">2016-08-30</t>
        </is>
      </c>
      <c r="B924" s="16">
        <v>42612</v>
      </c>
      <c r="C924" s="8">
        <v>35.7</v>
      </c>
      <c r="D924" s="4">
        <v>15183208</v>
      </c>
      <c r="E924" s="0" t="str">
        <f>"aug16"</f>
        <v>aug16</v>
      </c>
      <c r="F924" s="4">
        <v>0</v>
      </c>
    </row>
    <row r="925">
      <c r="A925" s="0" t="inlineStr">
        <is>
          <t xml:space="preserve">2016-08-31</t>
        </is>
      </c>
      <c r="B925" s="16">
        <v>42613</v>
      </c>
      <c r="C925" s="8">
        <v>35.89</v>
      </c>
      <c r="D925" s="4">
        <v>20562722</v>
      </c>
      <c r="E925" s="0" t="str">
        <f>"aug16"</f>
        <v>aug16</v>
      </c>
      <c r="F925" s="4">
        <v>1</v>
      </c>
    </row>
    <row r="926">
      <c r="A926" s="0" t="inlineStr">
        <is>
          <t xml:space="preserve">2016-09-01</t>
        </is>
      </c>
      <c r="B926" s="16">
        <v>42614</v>
      </c>
      <c r="C926" s="8">
        <v>36.02</v>
      </c>
      <c r="D926" s="4">
        <v>18925769</v>
      </c>
      <c r="E926" s="0" t="str">
        <f>"sep16"</f>
        <v>sep16</v>
      </c>
      <c r="F926" s="4">
        <v>0</v>
      </c>
    </row>
    <row r="927">
      <c r="A927" s="0" t="inlineStr">
        <is>
          <t xml:space="preserve">2016-09-02</t>
        </is>
      </c>
      <c r="B927" s="16">
        <v>42615</v>
      </c>
      <c r="C927" s="8">
        <v>36.08</v>
      </c>
      <c r="D927" s="4">
        <v>16726718</v>
      </c>
      <c r="E927" s="0" t="str">
        <f>"sep16"</f>
        <v>sep16</v>
      </c>
      <c r="F927" s="4">
        <v>0</v>
      </c>
    </row>
    <row r="928">
      <c r="A928" s="0" t="inlineStr">
        <is>
          <t xml:space="preserve">2016-09-06</t>
        </is>
      </c>
      <c r="B928" s="16">
        <v>42619</v>
      </c>
      <c r="C928" s="8">
        <v>36.57</v>
      </c>
      <c r="D928" s="4">
        <v>22337790</v>
      </c>
      <c r="E928" s="0" t="str">
        <f>"sep16"</f>
        <v>sep16</v>
      </c>
      <c r="F928" s="4">
        <v>0</v>
      </c>
    </row>
    <row r="929">
      <c r="A929" s="0" t="inlineStr">
        <is>
          <t xml:space="preserve">2016-09-07</t>
        </is>
      </c>
      <c r="B929" s="16">
        <v>42620</v>
      </c>
      <c r="C929" s="8">
        <v>36.46</v>
      </c>
      <c r="D929" s="4">
        <v>18495645</v>
      </c>
      <c r="E929" s="0" t="str">
        <f>"sep16"</f>
        <v>sep16</v>
      </c>
      <c r="F929" s="4">
        <v>0</v>
      </c>
    </row>
    <row r="930">
      <c r="A930" s="0" t="inlineStr">
        <is>
          <t xml:space="preserve">2016-09-08</t>
        </is>
      </c>
      <c r="B930" s="16">
        <v>42621</v>
      </c>
      <c r="C930" s="8">
        <v>36.44</v>
      </c>
      <c r="D930" s="4">
        <v>20356511</v>
      </c>
      <c r="E930" s="0" t="str">
        <f>"sep16"</f>
        <v>sep16</v>
      </c>
      <c r="F930" s="4">
        <v>0</v>
      </c>
    </row>
    <row r="931">
      <c r="A931" s="0" t="inlineStr">
        <is>
          <t xml:space="preserve">2016-09-09</t>
        </is>
      </c>
      <c r="B931" s="16">
        <v>42622</v>
      </c>
      <c r="C931" s="8">
        <v>35.44</v>
      </c>
      <c r="D931" s="4">
        <v>29457900</v>
      </c>
      <c r="E931" s="0" t="str">
        <f>"sep16"</f>
        <v>sep16</v>
      </c>
      <c r="F931" s="4">
        <v>0</v>
      </c>
    </row>
    <row r="932">
      <c r="A932" s="0" t="inlineStr">
        <is>
          <t xml:space="preserve">2016-09-12</t>
        </is>
      </c>
      <c r="B932" s="16">
        <v>42625</v>
      </c>
      <c r="C932" s="8">
        <v>36.08</v>
      </c>
      <c r="D932" s="4">
        <v>22796599</v>
      </c>
      <c r="E932" s="0" t="str">
        <f>"sep16"</f>
        <v>sep16</v>
      </c>
      <c r="F932" s="4">
        <v>0</v>
      </c>
    </row>
    <row r="933">
      <c r="A933" s="0" t="inlineStr">
        <is>
          <t xml:space="preserve">2016-09-13</t>
        </is>
      </c>
      <c r="B933" s="16">
        <v>42626</v>
      </c>
      <c r="C933" s="8">
        <v>35.61</v>
      </c>
      <c r="D933" s="4">
        <v>23591345</v>
      </c>
      <c r="E933" s="0" t="str">
        <f>"sep16"</f>
        <v>sep16</v>
      </c>
      <c r="F933" s="4">
        <v>0</v>
      </c>
    </row>
    <row r="934">
      <c r="A934" s="0" t="inlineStr">
        <is>
          <t xml:space="preserve">2016-09-14</t>
        </is>
      </c>
      <c r="B934" s="16">
        <v>42627</v>
      </c>
      <c r="C934" s="8">
        <v>35.62</v>
      </c>
      <c r="D934" s="4">
        <v>14127224</v>
      </c>
      <c r="E934" s="0" t="str">
        <f>"sep16"</f>
        <v>sep16</v>
      </c>
      <c r="F934" s="4">
        <v>0</v>
      </c>
    </row>
    <row r="935">
      <c r="A935" s="0" t="inlineStr">
        <is>
          <t xml:space="preserve">2016-09-15</t>
        </is>
      </c>
      <c r="B935" s="16">
        <v>42628</v>
      </c>
      <c r="C935" s="8">
        <v>36.56</v>
      </c>
      <c r="D935" s="4">
        <v>24585103</v>
      </c>
      <c r="E935" s="0" t="str">
        <f>"sep16"</f>
        <v>sep16</v>
      </c>
      <c r="F935" s="4">
        <v>0</v>
      </c>
    </row>
    <row r="936">
      <c r="A936" s="0" t="inlineStr">
        <is>
          <t xml:space="preserve">2016-09-16</t>
        </is>
      </c>
      <c r="B936" s="16">
        <v>42629</v>
      </c>
      <c r="C936" s="8">
        <v>37.67</v>
      </c>
      <c r="D936" s="4">
        <v>74577899</v>
      </c>
      <c r="E936" s="0" t="str">
        <f>"sep16"</f>
        <v>sep16</v>
      </c>
      <c r="F936" s="4">
        <v>0</v>
      </c>
    </row>
    <row r="937">
      <c r="A937" s="0" t="inlineStr">
        <is>
          <t xml:space="preserve">2016-09-19</t>
        </is>
      </c>
      <c r="B937" s="16">
        <v>42632</v>
      </c>
      <c r="C937" s="8">
        <v>37.16</v>
      </c>
      <c r="D937" s="4">
        <v>30531708</v>
      </c>
      <c r="E937" s="0" t="str">
        <f>"sep16"</f>
        <v>sep16</v>
      </c>
      <c r="F937" s="4">
        <v>0</v>
      </c>
    </row>
    <row r="938">
      <c r="A938" s="0" t="inlineStr">
        <is>
          <t xml:space="preserve">2016-09-20</t>
        </is>
      </c>
      <c r="B938" s="16">
        <v>42633</v>
      </c>
      <c r="C938" s="8">
        <v>37.14</v>
      </c>
      <c r="D938" s="4">
        <v>24796900</v>
      </c>
      <c r="E938" s="0" t="str">
        <f>"sep16"</f>
        <v>sep16</v>
      </c>
      <c r="F938" s="4">
        <v>0</v>
      </c>
    </row>
    <row r="939">
      <c r="A939" s="0" t="inlineStr">
        <is>
          <t xml:space="preserve">2016-09-21</t>
        </is>
      </c>
      <c r="B939" s="16">
        <v>42634</v>
      </c>
      <c r="C939" s="8">
        <v>37.45</v>
      </c>
      <c r="D939" s="4">
        <v>21233698</v>
      </c>
      <c r="E939" s="0" t="str">
        <f>"sep16"</f>
        <v>sep16</v>
      </c>
      <c r="F939" s="4">
        <v>0</v>
      </c>
    </row>
    <row r="940">
      <c r="A940" s="0" t="inlineStr">
        <is>
          <t xml:space="preserve">2016-09-22</t>
        </is>
      </c>
      <c r="B940" s="16">
        <v>42635</v>
      </c>
      <c r="C940" s="8">
        <v>37.55</v>
      </c>
      <c r="D940" s="4">
        <v>17013410</v>
      </c>
      <c r="E940" s="0" t="str">
        <f>"sep16"</f>
        <v>sep16</v>
      </c>
      <c r="F940" s="4">
        <v>0</v>
      </c>
    </row>
    <row r="941">
      <c r="A941" s="0" t="inlineStr">
        <is>
          <t xml:space="preserve">2016-09-23</t>
        </is>
      </c>
      <c r="B941" s="16">
        <v>42636</v>
      </c>
      <c r="C941" s="8">
        <v>37.19</v>
      </c>
      <c r="D941" s="4">
        <v>18062474</v>
      </c>
      <c r="E941" s="0" t="str">
        <f>"sep16"</f>
        <v>sep16</v>
      </c>
      <c r="F941" s="4">
        <v>0</v>
      </c>
    </row>
    <row r="942">
      <c r="A942" s="0" t="inlineStr">
        <is>
          <t xml:space="preserve">2016-09-26</t>
        </is>
      </c>
      <c r="B942" s="16">
        <v>42639</v>
      </c>
      <c r="C942" s="8">
        <v>36.65</v>
      </c>
      <c r="D942" s="4">
        <v>25518796</v>
      </c>
      <c r="E942" s="0" t="str">
        <f>"sep16"</f>
        <v>sep16</v>
      </c>
      <c r="F942" s="4">
        <v>0</v>
      </c>
    </row>
    <row r="943">
      <c r="A943" s="0" t="inlineStr">
        <is>
          <t xml:space="preserve">2016-09-27</t>
        </is>
      </c>
      <c r="B943" s="16">
        <v>42640</v>
      </c>
      <c r="C943" s="8">
        <v>37.18</v>
      </c>
      <c r="D943" s="4">
        <v>22391576</v>
      </c>
      <c r="E943" s="0" t="str">
        <f>"sep16"</f>
        <v>sep16</v>
      </c>
      <c r="F943" s="4">
        <v>0</v>
      </c>
    </row>
    <row r="944">
      <c r="A944" s="0" t="inlineStr">
        <is>
          <t xml:space="preserve">2016-09-28</t>
        </is>
      </c>
      <c r="B944" s="16">
        <v>42641</v>
      </c>
      <c r="C944" s="8">
        <v>37.44</v>
      </c>
      <c r="D944" s="4">
        <v>19020799</v>
      </c>
      <c r="E944" s="0" t="str">
        <f>"sep16"</f>
        <v>sep16</v>
      </c>
      <c r="F944" s="4">
        <v>0</v>
      </c>
    </row>
    <row r="945">
      <c r="A945" s="0" t="inlineStr">
        <is>
          <t xml:space="preserve">2016-09-29</t>
        </is>
      </c>
      <c r="B945" s="16">
        <v>42642</v>
      </c>
      <c r="C945" s="8">
        <v>37.32</v>
      </c>
      <c r="D945" s="4">
        <v>17674969</v>
      </c>
      <c r="E945" s="0" t="str">
        <f>"sep16"</f>
        <v>sep16</v>
      </c>
      <c r="F945" s="4">
        <v>0</v>
      </c>
    </row>
    <row r="946">
      <c r="A946" s="0" t="inlineStr">
        <is>
          <t xml:space="preserve">2016-09-30</t>
        </is>
      </c>
      <c r="B946" s="16">
        <v>42643</v>
      </c>
      <c r="C946" s="8">
        <v>37.75</v>
      </c>
      <c r="D946" s="4">
        <v>24279306</v>
      </c>
      <c r="E946" s="0" t="str">
        <f>"sep16"</f>
        <v>sep16</v>
      </c>
      <c r="F946" s="4">
        <v>1</v>
      </c>
    </row>
    <row r="947">
      <c r="A947" s="0" t="inlineStr">
        <is>
          <t xml:space="preserve">2016-10-03</t>
        </is>
      </c>
      <c r="B947" s="16">
        <v>42646</v>
      </c>
      <c r="C947" s="8">
        <v>37.66</v>
      </c>
      <c r="D947" s="4">
        <v>14113578</v>
      </c>
      <c r="E947" s="0" t="str">
        <f>"oct16"</f>
        <v>oct16</v>
      </c>
      <c r="F947" s="4">
        <v>0</v>
      </c>
    </row>
    <row r="948">
      <c r="A948" s="0" t="inlineStr">
        <is>
          <t xml:space="preserve">2016-10-04</t>
        </is>
      </c>
      <c r="B948" s="16">
        <v>42647</v>
      </c>
      <c r="C948" s="8">
        <v>37.54</v>
      </c>
      <c r="D948" s="4">
        <v>14393109</v>
      </c>
      <c r="E948" s="0" t="str">
        <f>"oct16"</f>
        <v>oct16</v>
      </c>
      <c r="F948" s="4">
        <v>0</v>
      </c>
    </row>
    <row r="949">
      <c r="A949" s="0" t="inlineStr">
        <is>
          <t xml:space="preserve">2016-10-05</t>
        </is>
      </c>
      <c r="B949" s="16">
        <v>42648</v>
      </c>
      <c r="C949" s="8">
        <v>37.99</v>
      </c>
      <c r="D949" s="4">
        <v>22420804</v>
      </c>
      <c r="E949" s="0" t="str">
        <f>"oct16"</f>
        <v>oct16</v>
      </c>
      <c r="F949" s="4">
        <v>0</v>
      </c>
    </row>
    <row r="950">
      <c r="A950" s="0" t="inlineStr">
        <is>
          <t xml:space="preserve">2016-10-06</t>
        </is>
      </c>
      <c r="B950" s="16">
        <v>42649</v>
      </c>
      <c r="C950" s="8">
        <v>38.07</v>
      </c>
      <c r="D950" s="4">
        <v>15171434</v>
      </c>
      <c r="E950" s="0" t="str">
        <f>"oct16"</f>
        <v>oct16</v>
      </c>
      <c r="F950" s="4">
        <v>0</v>
      </c>
    </row>
    <row r="951">
      <c r="A951" s="0" t="inlineStr">
        <is>
          <t xml:space="preserve">2016-10-07</t>
        </is>
      </c>
      <c r="B951" s="16">
        <v>42650</v>
      </c>
      <c r="C951" s="8">
        <v>38.1</v>
      </c>
      <c r="D951" s="4">
        <v>16942539</v>
      </c>
      <c r="E951" s="0" t="str">
        <f>"oct16"</f>
        <v>oct16</v>
      </c>
      <c r="F951" s="4">
        <v>0</v>
      </c>
    </row>
    <row r="952">
      <c r="A952" s="0" t="inlineStr">
        <is>
          <t xml:space="preserve">2016-10-10</t>
        </is>
      </c>
      <c r="B952" s="16">
        <v>42653</v>
      </c>
      <c r="C952" s="8">
        <v>38.02</v>
      </c>
      <c r="D952" s="4">
        <v>14954297</v>
      </c>
      <c r="E952" s="0" t="str">
        <f>"oct16"</f>
        <v>oct16</v>
      </c>
      <c r="F952" s="4">
        <v>0</v>
      </c>
    </row>
    <row r="953">
      <c r="A953" s="0" t="inlineStr">
        <is>
          <t xml:space="preserve">2016-10-11</t>
        </is>
      </c>
      <c r="B953" s="16">
        <v>42654</v>
      </c>
      <c r="C953" s="8">
        <v>37.27</v>
      </c>
      <c r="D953" s="4">
        <v>27650460</v>
      </c>
      <c r="E953" s="0" t="str">
        <f>"oct16"</f>
        <v>oct16</v>
      </c>
      <c r="F953" s="4">
        <v>0</v>
      </c>
    </row>
    <row r="954">
      <c r="A954" s="0" t="inlineStr">
        <is>
          <t xml:space="preserve">2016-10-12</t>
        </is>
      </c>
      <c r="B954" s="16">
        <v>42655</v>
      </c>
      <c r="C954" s="8">
        <v>37.13</v>
      </c>
      <c r="D954" s="4">
        <v>14053888</v>
      </c>
      <c r="E954" s="0" t="str">
        <f>"oct16"</f>
        <v>oct16</v>
      </c>
      <c r="F954" s="4">
        <v>0</v>
      </c>
    </row>
    <row r="955">
      <c r="A955" s="0" t="inlineStr">
        <is>
          <t xml:space="preserve">2016-10-13</t>
        </is>
      </c>
      <c r="B955" s="16">
        <v>42656</v>
      </c>
      <c r="C955" s="8">
        <v>36.97</v>
      </c>
      <c r="D955" s="4">
        <v>16936015</v>
      </c>
      <c r="E955" s="0" t="str">
        <f>"oct16"</f>
        <v>oct16</v>
      </c>
      <c r="F955" s="4">
        <v>0</v>
      </c>
    </row>
    <row r="956">
      <c r="A956" s="0" t="inlineStr">
        <is>
          <t xml:space="preserve">2016-10-14</t>
        </is>
      </c>
      <c r="B956" s="16">
        <v>42657</v>
      </c>
      <c r="C956" s="8">
        <v>37.45</v>
      </c>
      <c r="D956" s="4">
        <v>19123944</v>
      </c>
      <c r="E956" s="0" t="str">
        <f>"oct16"</f>
        <v>oct16</v>
      </c>
      <c r="F956" s="4">
        <v>0</v>
      </c>
    </row>
    <row r="957">
      <c r="A957" s="0" t="inlineStr">
        <is>
          <t xml:space="preserve">2016-10-17</t>
        </is>
      </c>
      <c r="B957" s="16">
        <v>42660</v>
      </c>
      <c r="C957" s="8">
        <v>37.29</v>
      </c>
      <c r="D957" s="4">
        <v>15788142</v>
      </c>
      <c r="E957" s="0" t="str">
        <f>"oct16"</f>
        <v>oct16</v>
      </c>
      <c r="F957" s="4">
        <v>0</v>
      </c>
    </row>
    <row r="958">
      <c r="A958" s="0" t="inlineStr">
        <is>
          <t xml:space="preserve">2016-10-18</t>
        </is>
      </c>
      <c r="B958" s="16">
        <v>42661</v>
      </c>
      <c r="C958" s="8">
        <v>37.75</v>
      </c>
      <c r="D958" s="4">
        <v>42907753</v>
      </c>
      <c r="E958" s="0" t="str">
        <f>"oct16"</f>
        <v>oct16</v>
      </c>
      <c r="F958" s="4">
        <v>0</v>
      </c>
    </row>
    <row r="959">
      <c r="A959" s="0" t="inlineStr">
        <is>
          <t xml:space="preserve">2016-10-19</t>
        </is>
      </c>
      <c r="B959" s="16">
        <v>42662</v>
      </c>
      <c r="C959" s="8">
        <v>35.51</v>
      </c>
      <c r="D959" s="4">
        <v>75229016</v>
      </c>
      <c r="E959" s="0" t="str">
        <f>"oct16"</f>
        <v>oct16</v>
      </c>
      <c r="F959" s="4">
        <v>0</v>
      </c>
    </row>
    <row r="960">
      <c r="A960" s="0" t="inlineStr">
        <is>
          <t xml:space="preserve">2016-10-20</t>
        </is>
      </c>
      <c r="B960" s="16">
        <v>42663</v>
      </c>
      <c r="C960" s="8">
        <v>35.43</v>
      </c>
      <c r="D960" s="4">
        <v>25669479</v>
      </c>
      <c r="E960" s="0" t="str">
        <f>"oct16"</f>
        <v>oct16</v>
      </c>
      <c r="F960" s="4">
        <v>0</v>
      </c>
    </row>
    <row r="961">
      <c r="A961" s="0" t="inlineStr">
        <is>
          <t xml:space="preserve">2016-10-21</t>
        </is>
      </c>
      <c r="B961" s="16">
        <v>42664</v>
      </c>
      <c r="C961" s="8">
        <v>35.15</v>
      </c>
      <c r="D961" s="4">
        <v>20813248</v>
      </c>
      <c r="E961" s="0" t="str">
        <f>"oct16"</f>
        <v>oct16</v>
      </c>
      <c r="F961" s="4">
        <v>0</v>
      </c>
    </row>
    <row r="962">
      <c r="A962" s="0" t="inlineStr">
        <is>
          <t xml:space="preserve">2016-10-24</t>
        </is>
      </c>
      <c r="B962" s="16">
        <v>42667</v>
      </c>
      <c r="C962" s="8">
        <v>35.26</v>
      </c>
      <c r="D962" s="4">
        <v>21524741</v>
      </c>
      <c r="E962" s="0" t="str">
        <f>"oct16"</f>
        <v>oct16</v>
      </c>
      <c r="F962" s="4">
        <v>0</v>
      </c>
    </row>
    <row r="963">
      <c r="A963" s="0" t="inlineStr">
        <is>
          <t xml:space="preserve">2016-10-25</t>
        </is>
      </c>
      <c r="B963" s="16">
        <v>42668</v>
      </c>
      <c r="C963" s="8">
        <v>35.1</v>
      </c>
      <c r="D963" s="4">
        <v>17860312</v>
      </c>
      <c r="E963" s="0" t="str">
        <f>"oct16"</f>
        <v>oct16</v>
      </c>
      <c r="F963" s="4">
        <v>0</v>
      </c>
    </row>
    <row r="964">
      <c r="A964" s="0" t="inlineStr">
        <is>
          <t xml:space="preserve">2016-10-26</t>
        </is>
      </c>
      <c r="B964" s="16">
        <v>42669</v>
      </c>
      <c r="C964" s="8">
        <v>34.92</v>
      </c>
      <c r="D964" s="4">
        <v>19977604</v>
      </c>
      <c r="E964" s="0" t="str">
        <f>"oct16"</f>
        <v>oct16</v>
      </c>
      <c r="F964" s="4">
        <v>0</v>
      </c>
    </row>
    <row r="965">
      <c r="A965" s="0" t="inlineStr">
        <is>
          <t xml:space="preserve">2016-10-27</t>
        </is>
      </c>
      <c r="B965" s="16">
        <v>42670</v>
      </c>
      <c r="C965" s="8">
        <v>34.81</v>
      </c>
      <c r="D965" s="4">
        <v>14634685</v>
      </c>
      <c r="E965" s="0" t="str">
        <f>"oct16"</f>
        <v>oct16</v>
      </c>
      <c r="F965" s="4">
        <v>0</v>
      </c>
    </row>
    <row r="966">
      <c r="A966" s="0" t="inlineStr">
        <is>
          <t xml:space="preserve">2016-10-28</t>
        </is>
      </c>
      <c r="B966" s="16">
        <v>42671</v>
      </c>
      <c r="C966" s="8">
        <v>34.74</v>
      </c>
      <c r="D966" s="4">
        <v>22296428</v>
      </c>
      <c r="E966" s="0" t="str">
        <f>"oct16"</f>
        <v>oct16</v>
      </c>
      <c r="F966" s="4">
        <v>0</v>
      </c>
    </row>
    <row r="967">
      <c r="A967" s="0" t="inlineStr">
        <is>
          <t xml:space="preserve">2016-10-31</t>
        </is>
      </c>
      <c r="B967" s="16">
        <v>42674</v>
      </c>
      <c r="C967" s="8">
        <v>34.87</v>
      </c>
      <c r="D967" s="4">
        <v>19188602</v>
      </c>
      <c r="E967" s="0" t="str">
        <f>"oct16"</f>
        <v>oct16</v>
      </c>
      <c r="F967" s="4">
        <v>1</v>
      </c>
    </row>
    <row r="968">
      <c r="A968" s="0" t="inlineStr">
        <is>
          <t xml:space="preserve">2016-11-01</t>
        </is>
      </c>
      <c r="B968" s="16">
        <v>42675</v>
      </c>
      <c r="C968" s="8">
        <v>34.52</v>
      </c>
      <c r="D968" s="4">
        <v>25368222</v>
      </c>
      <c r="E968" s="0" t="str">
        <f>"nov16"</f>
        <v>nov16</v>
      </c>
      <c r="F968" s="4">
        <v>0</v>
      </c>
    </row>
    <row r="969">
      <c r="A969" s="0" t="inlineStr">
        <is>
          <t xml:space="preserve">2016-11-02</t>
        </is>
      </c>
      <c r="B969" s="16">
        <v>42676</v>
      </c>
      <c r="C969" s="8">
        <v>34.6</v>
      </c>
      <c r="D969" s="4">
        <v>21416408</v>
      </c>
      <c r="E969" s="0" t="str">
        <f>"nov16"</f>
        <v>nov16</v>
      </c>
      <c r="F969" s="4">
        <v>0</v>
      </c>
    </row>
    <row r="970">
      <c r="A970" s="0" t="inlineStr">
        <is>
          <t xml:space="preserve">2016-11-03</t>
        </is>
      </c>
      <c r="B970" s="16">
        <v>42677</v>
      </c>
      <c r="C970" s="8">
        <v>33.93</v>
      </c>
      <c r="D970" s="4">
        <v>19400032</v>
      </c>
      <c r="E970" s="0" t="str">
        <f>"nov16"</f>
        <v>nov16</v>
      </c>
      <c r="F970" s="4">
        <v>0</v>
      </c>
    </row>
    <row r="971">
      <c r="A971" s="0" t="inlineStr">
        <is>
          <t xml:space="preserve">2016-11-04</t>
        </is>
      </c>
      <c r="B971" s="16">
        <v>42678</v>
      </c>
      <c r="C971" s="8">
        <v>33.61</v>
      </c>
      <c r="D971" s="4">
        <v>21914746</v>
      </c>
      <c r="E971" s="0" t="str">
        <f>"nov16"</f>
        <v>nov16</v>
      </c>
      <c r="F971" s="4">
        <v>0</v>
      </c>
    </row>
    <row r="972">
      <c r="A972" s="0" t="inlineStr">
        <is>
          <t xml:space="preserve">2016-11-07</t>
        </is>
      </c>
      <c r="B972" s="16">
        <v>42681</v>
      </c>
      <c r="C972" s="8">
        <v>34.69</v>
      </c>
      <c r="D972" s="4">
        <v>19296598</v>
      </c>
      <c r="E972" s="0" t="str">
        <f>"nov16"</f>
        <v>nov16</v>
      </c>
      <c r="F972" s="4">
        <v>0</v>
      </c>
    </row>
    <row r="973">
      <c r="A973" s="0" t="inlineStr">
        <is>
          <t xml:space="preserve">2016-11-08</t>
        </is>
      </c>
      <c r="B973" s="16">
        <v>42682</v>
      </c>
      <c r="C973" s="8">
        <v>34.74</v>
      </c>
      <c r="D973" s="4">
        <v>14833126</v>
      </c>
      <c r="E973" s="0" t="str">
        <f>"nov16"</f>
        <v>nov16</v>
      </c>
      <c r="F973" s="4">
        <v>0</v>
      </c>
    </row>
    <row r="974">
      <c r="A974" s="0" t="inlineStr">
        <is>
          <t xml:space="preserve">2016-11-09</t>
        </is>
      </c>
      <c r="B974" s="16">
        <v>42683</v>
      </c>
      <c r="C974" s="8">
        <v>34.75</v>
      </c>
      <c r="D974" s="4">
        <v>25999427</v>
      </c>
      <c r="E974" s="0" t="str">
        <f>"nov16"</f>
        <v>nov16</v>
      </c>
      <c r="F974" s="4">
        <v>0</v>
      </c>
    </row>
    <row r="975">
      <c r="A975" s="0" t="inlineStr">
        <is>
          <t xml:space="preserve">2016-11-10</t>
        </is>
      </c>
      <c r="B975" s="16">
        <v>42684</v>
      </c>
      <c r="C975" s="8">
        <v>34.5</v>
      </c>
      <c r="D975" s="4">
        <v>28250229</v>
      </c>
      <c r="E975" s="0" t="str">
        <f>"nov16"</f>
        <v>nov16</v>
      </c>
      <c r="F975" s="4">
        <v>0</v>
      </c>
    </row>
    <row r="976">
      <c r="A976" s="0" t="inlineStr">
        <is>
          <t xml:space="preserve">2016-11-11</t>
        </is>
      </c>
      <c r="B976" s="16">
        <v>42685</v>
      </c>
      <c r="C976" s="8">
        <v>34.61</v>
      </c>
      <c r="D976" s="4">
        <v>22665026</v>
      </c>
      <c r="E976" s="0" t="str">
        <f>"nov16"</f>
        <v>nov16</v>
      </c>
      <c r="F976" s="4">
        <v>0</v>
      </c>
    </row>
    <row r="977">
      <c r="A977" s="0" t="inlineStr">
        <is>
          <t xml:space="preserve">2016-11-14</t>
        </is>
      </c>
      <c r="B977" s="16">
        <v>42688</v>
      </c>
      <c r="C977" s="8">
        <v>34.48</v>
      </c>
      <c r="D977" s="4">
        <v>22558941</v>
      </c>
      <c r="E977" s="0" t="str">
        <f>"nov16"</f>
        <v>nov16</v>
      </c>
      <c r="F977" s="4">
        <v>0</v>
      </c>
    </row>
    <row r="978">
      <c r="A978" s="0" t="inlineStr">
        <is>
          <t xml:space="preserve">2016-11-15</t>
        </is>
      </c>
      <c r="B978" s="16">
        <v>42689</v>
      </c>
      <c r="C978" s="8">
        <v>34.91</v>
      </c>
      <c r="D978" s="4">
        <v>20676112</v>
      </c>
      <c r="E978" s="0" t="str">
        <f>"nov16"</f>
        <v>nov16</v>
      </c>
      <c r="F978" s="4">
        <v>0</v>
      </c>
    </row>
    <row r="979">
      <c r="A979" s="0" t="inlineStr">
        <is>
          <t xml:space="preserve">2016-11-16</t>
        </is>
      </c>
      <c r="B979" s="16">
        <v>42690</v>
      </c>
      <c r="C979" s="8">
        <v>34.84</v>
      </c>
      <c r="D979" s="4">
        <v>18565450</v>
      </c>
      <c r="E979" s="0" t="str">
        <f>"nov16"</f>
        <v>nov16</v>
      </c>
      <c r="F979" s="4">
        <v>0</v>
      </c>
    </row>
    <row r="980">
      <c r="A980" s="0" t="inlineStr">
        <is>
          <t xml:space="preserve">2016-11-17</t>
        </is>
      </c>
      <c r="B980" s="16">
        <v>42691</v>
      </c>
      <c r="C980" s="8">
        <v>35.02</v>
      </c>
      <c r="D980" s="4">
        <v>15748521</v>
      </c>
      <c r="E980" s="0" t="str">
        <f>"nov16"</f>
        <v>nov16</v>
      </c>
      <c r="F980" s="4">
        <v>0</v>
      </c>
    </row>
    <row r="981">
      <c r="A981" s="0" t="inlineStr">
        <is>
          <t xml:space="preserve">2016-11-18</t>
        </is>
      </c>
      <c r="B981" s="16">
        <v>42692</v>
      </c>
      <c r="C981" s="8">
        <v>34.95</v>
      </c>
      <c r="D981" s="4">
        <v>16806853</v>
      </c>
      <c r="E981" s="0" t="str">
        <f>"nov16"</f>
        <v>nov16</v>
      </c>
      <c r="F981" s="4">
        <v>0</v>
      </c>
    </row>
    <row r="982">
      <c r="A982" s="0" t="inlineStr">
        <is>
          <t xml:space="preserve">2016-11-21</t>
        </is>
      </c>
      <c r="B982" s="16">
        <v>42695</v>
      </c>
      <c r="C982" s="8">
        <v>34.98</v>
      </c>
      <c r="D982" s="4">
        <v>14259526</v>
      </c>
      <c r="E982" s="0" t="str">
        <f>"nov16"</f>
        <v>nov16</v>
      </c>
      <c r="F982" s="4">
        <v>0</v>
      </c>
    </row>
    <row r="983">
      <c r="A983" s="0" t="inlineStr">
        <is>
          <t xml:space="preserve">2016-11-22</t>
        </is>
      </c>
      <c r="B983" s="16">
        <v>42696</v>
      </c>
      <c r="C983" s="8">
        <v>35.48</v>
      </c>
      <c r="D983" s="4">
        <v>22327447</v>
      </c>
      <c r="E983" s="0" t="str">
        <f>"nov16"</f>
        <v>nov16</v>
      </c>
      <c r="F983" s="4">
        <v>0</v>
      </c>
    </row>
    <row r="984">
      <c r="A984" s="0" t="inlineStr">
        <is>
          <t xml:space="preserve">2016-11-23</t>
        </is>
      </c>
      <c r="B984" s="16">
        <v>42697</v>
      </c>
      <c r="C984" s="8">
        <v>35.2</v>
      </c>
      <c r="D984" s="4">
        <v>15843618</v>
      </c>
      <c r="E984" s="0" t="str">
        <f>"nov16"</f>
        <v>nov16</v>
      </c>
      <c r="F984" s="4">
        <v>0</v>
      </c>
    </row>
    <row r="985">
      <c r="A985" s="0" t="inlineStr">
        <is>
          <t xml:space="preserve">2016-11-25</t>
        </is>
      </c>
      <c r="B985" s="16">
        <v>42699</v>
      </c>
      <c r="C985" s="8">
        <v>35.44</v>
      </c>
      <c r="D985" s="4">
        <v>6372836</v>
      </c>
      <c r="E985" s="0" t="str">
        <f>"nov16"</f>
        <v>nov16</v>
      </c>
      <c r="F985" s="4">
        <v>0</v>
      </c>
    </row>
    <row r="986">
      <c r="A986" s="0" t="inlineStr">
        <is>
          <t xml:space="preserve">2016-11-28</t>
        </is>
      </c>
      <c r="B986" s="16">
        <v>42702</v>
      </c>
      <c r="C986" s="8">
        <v>35.51</v>
      </c>
      <c r="D986" s="4">
        <v>13549048</v>
      </c>
      <c r="E986" s="0" t="str">
        <f>"nov16"</f>
        <v>nov16</v>
      </c>
      <c r="F986" s="4">
        <v>0</v>
      </c>
    </row>
    <row r="987">
      <c r="A987" s="0" t="inlineStr">
        <is>
          <t xml:space="preserve">2016-11-29</t>
        </is>
      </c>
      <c r="B987" s="16">
        <v>42703</v>
      </c>
      <c r="C987" s="8">
        <v>35.31</v>
      </c>
      <c r="D987" s="4">
        <v>19581040</v>
      </c>
      <c r="E987" s="0" t="str">
        <f>"nov16"</f>
        <v>nov16</v>
      </c>
      <c r="F987" s="4">
        <v>0</v>
      </c>
    </row>
    <row r="988">
      <c r="A988" s="0" t="inlineStr">
        <is>
          <t xml:space="preserve">2016-11-30</t>
        </is>
      </c>
      <c r="B988" s="16">
        <v>42704</v>
      </c>
      <c r="C988" s="8">
        <v>34.7</v>
      </c>
      <c r="D988" s="4">
        <v>27016070</v>
      </c>
      <c r="E988" s="0" t="str">
        <f>"nov16"</f>
        <v>nov16</v>
      </c>
      <c r="F988" s="4">
        <v>1</v>
      </c>
    </row>
    <row r="989">
      <c r="A989" s="0" t="inlineStr">
        <is>
          <t xml:space="preserve">2016-12-01</t>
        </is>
      </c>
      <c r="B989" s="16">
        <v>42705</v>
      </c>
      <c r="C989" s="8">
        <v>33.76</v>
      </c>
      <c r="D989" s="4">
        <v>29618687</v>
      </c>
      <c r="E989" s="0" t="str">
        <f>"dec16"</f>
        <v>dec16</v>
      </c>
      <c r="F989" s="4">
        <v>0</v>
      </c>
    </row>
    <row r="990">
      <c r="A990" s="0" t="inlineStr">
        <is>
          <t xml:space="preserve">2016-12-02</t>
        </is>
      </c>
      <c r="B990" s="16">
        <v>42706</v>
      </c>
      <c r="C990" s="8">
        <v>34.16</v>
      </c>
      <c r="D990" s="4">
        <v>21492534</v>
      </c>
      <c r="E990" s="0" t="str">
        <f>"dec16"</f>
        <v>dec16</v>
      </c>
      <c r="F990" s="4">
        <v>0</v>
      </c>
    </row>
    <row r="991">
      <c r="A991" s="0" t="inlineStr">
        <is>
          <t xml:space="preserve">2016-12-05</t>
        </is>
      </c>
      <c r="B991" s="16">
        <v>42709</v>
      </c>
      <c r="C991" s="8">
        <v>34.39</v>
      </c>
      <c r="D991" s="4">
        <v>14461972</v>
      </c>
      <c r="E991" s="0" t="str">
        <f>"dec16"</f>
        <v>dec16</v>
      </c>
      <c r="F991" s="4">
        <v>0</v>
      </c>
    </row>
    <row r="992">
      <c r="A992" s="0" t="inlineStr">
        <is>
          <t xml:space="preserve">2016-12-06</t>
        </is>
      </c>
      <c r="B992" s="16">
        <v>42710</v>
      </c>
      <c r="C992" s="8">
        <v>34.72</v>
      </c>
      <c r="D992" s="4">
        <v>15297703</v>
      </c>
      <c r="E992" s="0" t="str">
        <f>"dec16"</f>
        <v>dec16</v>
      </c>
      <c r="F992" s="4">
        <v>0</v>
      </c>
    </row>
    <row r="993">
      <c r="A993" s="0" t="inlineStr">
        <is>
          <t xml:space="preserve">2016-12-07</t>
        </is>
      </c>
      <c r="B993" s="16">
        <v>42711</v>
      </c>
      <c r="C993" s="8">
        <v>35.5</v>
      </c>
      <c r="D993" s="4">
        <v>21710273</v>
      </c>
      <c r="E993" s="0" t="str">
        <f>"dec16"</f>
        <v>dec16</v>
      </c>
      <c r="F993" s="4">
        <v>0</v>
      </c>
    </row>
    <row r="994">
      <c r="A994" s="0" t="inlineStr">
        <is>
          <t xml:space="preserve">2016-12-08</t>
        </is>
      </c>
      <c r="B994" s="16">
        <v>42712</v>
      </c>
      <c r="C994" s="8">
        <v>35.7</v>
      </c>
      <c r="D994" s="4">
        <v>19966537</v>
      </c>
      <c r="E994" s="0" t="str">
        <f>"dec16"</f>
        <v>dec16</v>
      </c>
      <c r="F994" s="4">
        <v>0</v>
      </c>
    </row>
    <row r="995">
      <c r="A995" s="0" t="inlineStr">
        <is>
          <t xml:space="preserve">2016-12-09</t>
        </is>
      </c>
      <c r="B995" s="16">
        <v>42713</v>
      </c>
      <c r="C995" s="8">
        <v>35.76</v>
      </c>
      <c r="D995" s="4">
        <v>16326925</v>
      </c>
      <c r="E995" s="0" t="str">
        <f>"dec16"</f>
        <v>dec16</v>
      </c>
      <c r="F995" s="4">
        <v>0</v>
      </c>
    </row>
    <row r="996">
      <c r="A996" s="0" t="inlineStr">
        <is>
          <t xml:space="preserve">2016-12-12</t>
        </is>
      </c>
      <c r="B996" s="16">
        <v>42716</v>
      </c>
      <c r="C996" s="8">
        <v>35.97</v>
      </c>
      <c r="D996" s="4">
        <v>21985830</v>
      </c>
      <c r="E996" s="0" t="str">
        <f>"dec16"</f>
        <v>dec16</v>
      </c>
      <c r="F996" s="4">
        <v>0</v>
      </c>
    </row>
    <row r="997">
      <c r="A997" s="0" t="inlineStr">
        <is>
          <t xml:space="preserve">2016-12-13</t>
        </is>
      </c>
      <c r="B997" s="16">
        <v>42717</v>
      </c>
      <c r="C997" s="8">
        <v>36.8</v>
      </c>
      <c r="D997" s="4">
        <v>35773592</v>
      </c>
      <c r="E997" s="0" t="str">
        <f>"dec16"</f>
        <v>dec16</v>
      </c>
      <c r="F997" s="4">
        <v>0</v>
      </c>
    </row>
    <row r="998">
      <c r="A998" s="0" t="inlineStr">
        <is>
          <t xml:space="preserve">2016-12-14</t>
        </is>
      </c>
      <c r="B998" s="16">
        <v>42718</v>
      </c>
      <c r="C998" s="8">
        <v>36.55</v>
      </c>
      <c r="D998" s="4">
        <v>30819365</v>
      </c>
      <c r="E998" s="0" t="str">
        <f>"dec16"</f>
        <v>dec16</v>
      </c>
      <c r="F998" s="4">
        <v>0</v>
      </c>
    </row>
    <row r="999">
      <c r="A999" s="0" t="inlineStr">
        <is>
          <t xml:space="preserve">2016-12-15</t>
        </is>
      </c>
      <c r="B999" s="16">
        <v>42719</v>
      </c>
      <c r="C999" s="8">
        <v>36.79</v>
      </c>
      <c r="D999" s="4">
        <v>23721538</v>
      </c>
      <c r="E999" s="0" t="str">
        <f>"dec16"</f>
        <v>dec16</v>
      </c>
      <c r="F999" s="4">
        <v>0</v>
      </c>
    </row>
    <row r="1000">
      <c r="A1000" s="0" t="inlineStr">
        <is>
          <t xml:space="preserve">2016-12-16</t>
        </is>
      </c>
      <c r="B1000" s="16">
        <v>42720</v>
      </c>
      <c r="C1000" s="8">
        <v>36.31</v>
      </c>
      <c r="D1000" s="4">
        <v>38212824</v>
      </c>
      <c r="E1000" s="0" t="str">
        <f>"dec16"</f>
        <v>dec16</v>
      </c>
      <c r="F1000" s="4">
        <v>0</v>
      </c>
    </row>
    <row r="1001">
      <c r="A1001" s="0" t="inlineStr">
        <is>
          <t xml:space="preserve">2016-12-19</t>
        </is>
      </c>
      <c r="B1001" s="16">
        <v>42723</v>
      </c>
      <c r="C1001" s="8">
        <v>36.89</v>
      </c>
      <c r="D1001" s="4">
        <v>18744306</v>
      </c>
      <c r="E1001" s="0" t="str">
        <f>"dec16"</f>
        <v>dec16</v>
      </c>
      <c r="F1001" s="4">
        <v>0</v>
      </c>
    </row>
    <row r="1002">
      <c r="A1002" s="0" t="inlineStr">
        <is>
          <t xml:space="preserve">2016-12-20</t>
        </is>
      </c>
      <c r="B1002" s="16">
        <v>42724</v>
      </c>
      <c r="C1002" s="8">
        <v>37.21</v>
      </c>
      <c r="D1002" s="4">
        <v>18551844</v>
      </c>
      <c r="E1002" s="0" t="str">
        <f>"dec16"</f>
        <v>dec16</v>
      </c>
      <c r="F1002" s="4">
        <v>0</v>
      </c>
    </row>
    <row r="1003">
      <c r="A1003" s="0" t="inlineStr">
        <is>
          <t xml:space="preserve">2016-12-21</t>
        </is>
      </c>
      <c r="B1003" s="16">
        <v>42725</v>
      </c>
      <c r="C1003" s="8">
        <v>36.98</v>
      </c>
      <c r="D1003" s="4">
        <v>14323574</v>
      </c>
      <c r="E1003" s="0" t="str">
        <f>"dec16"</f>
        <v>dec16</v>
      </c>
      <c r="F1003" s="4">
        <v>0</v>
      </c>
    </row>
    <row r="1004">
      <c r="A1004" s="0" t="inlineStr">
        <is>
          <t xml:space="preserve">2016-12-22</t>
        </is>
      </c>
      <c r="B1004" s="16">
        <v>42726</v>
      </c>
      <c r="C1004" s="8">
        <v>36.93</v>
      </c>
      <c r="D1004" s="4">
        <v>10793879</v>
      </c>
      <c r="E1004" s="0" t="str">
        <f>"dec16"</f>
        <v>dec16</v>
      </c>
      <c r="F1004" s="4">
        <v>0</v>
      </c>
    </row>
    <row r="1005">
      <c r="A1005" s="0" t="inlineStr">
        <is>
          <t xml:space="preserve">2016-12-23</t>
        </is>
      </c>
      <c r="B1005" s="16">
        <v>42727</v>
      </c>
      <c r="C1005" s="8">
        <v>36.97</v>
      </c>
      <c r="D1005" s="4">
        <v>6287281</v>
      </c>
      <c r="E1005" s="0" t="str">
        <f>"dec16"</f>
        <v>dec16</v>
      </c>
      <c r="F1005" s="4">
        <v>0</v>
      </c>
    </row>
    <row r="1006">
      <c r="A1006" s="0" t="inlineStr">
        <is>
          <t xml:space="preserve">2016-12-27</t>
        </is>
      </c>
      <c r="B1006" s="16">
        <v>42731</v>
      </c>
      <c r="C1006" s="8">
        <v>37.07</v>
      </c>
      <c r="D1006" s="4">
        <v>9033706</v>
      </c>
      <c r="E1006" s="0" t="str">
        <f>"dec16"</f>
        <v>dec16</v>
      </c>
      <c r="F1006" s="4">
        <v>0</v>
      </c>
    </row>
    <row r="1007">
      <c r="A1007" s="0" t="inlineStr">
        <is>
          <t xml:space="preserve">2016-12-28</t>
        </is>
      </c>
      <c r="B1007" s="16">
        <v>42732</v>
      </c>
      <c r="C1007" s="8">
        <v>36.63</v>
      </c>
      <c r="D1007" s="4">
        <v>12868584</v>
      </c>
      <c r="E1007" s="0" t="str">
        <f>"dec16"</f>
        <v>dec16</v>
      </c>
      <c r="F1007" s="4">
        <v>0</v>
      </c>
    </row>
    <row r="1008">
      <c r="A1008" s="0" t="inlineStr">
        <is>
          <t xml:space="preserve">2016-12-29</t>
        </is>
      </c>
      <c r="B1008" s="16">
        <v>42733</v>
      </c>
      <c r="C1008" s="8">
        <v>36.66</v>
      </c>
      <c r="D1008" s="4">
        <v>8447998</v>
      </c>
      <c r="E1008" s="0" t="str">
        <f>"dec16"</f>
        <v>dec16</v>
      </c>
      <c r="F1008" s="4">
        <v>0</v>
      </c>
    </row>
    <row r="1009">
      <c r="A1009" s="0" t="inlineStr">
        <is>
          <t xml:space="preserve">2016-12-30</t>
        </is>
      </c>
      <c r="B1009" s="16">
        <v>42734</v>
      </c>
      <c r="C1009" s="8">
        <v>36.27</v>
      </c>
      <c r="D1009" s="4">
        <v>17467984</v>
      </c>
      <c r="E1009" s="0" t="str">
        <f>"dec16"</f>
        <v>dec16</v>
      </c>
      <c r="F1009" s="4">
        <v>1</v>
      </c>
    </row>
    <row r="1010">
      <c r="A1010" s="0" t="inlineStr">
        <is>
          <t xml:space="preserve">2017-01-03</t>
        </is>
      </c>
      <c r="B1010" s="16">
        <v>42738</v>
      </c>
      <c r="C1010" s="8">
        <v>36.6</v>
      </c>
      <c r="D1010" s="4">
        <v>20196466</v>
      </c>
      <c r="E1010" s="0" t="str">
        <f>"jan17"</f>
        <v>jan17</v>
      </c>
      <c r="F1010" s="4">
        <v>0</v>
      </c>
    </row>
    <row r="1011">
      <c r="A1011" s="0" t="inlineStr">
        <is>
          <t xml:space="preserve">2017-01-04</t>
        </is>
      </c>
      <c r="B1011" s="16">
        <v>42739</v>
      </c>
      <c r="C1011" s="8">
        <v>36.41</v>
      </c>
      <c r="D1011" s="4">
        <v>15915729</v>
      </c>
      <c r="E1011" s="0" t="str">
        <f>"jan17"</f>
        <v>jan17</v>
      </c>
      <c r="F1011" s="4">
        <v>0</v>
      </c>
    </row>
    <row r="1012">
      <c r="A1012" s="0" t="inlineStr">
        <is>
          <t xml:space="preserve">2017-01-05</t>
        </is>
      </c>
      <c r="B1012" s="16">
        <v>42740</v>
      </c>
      <c r="C1012" s="8">
        <v>36.35</v>
      </c>
      <c r="D1012" s="4">
        <v>13986002</v>
      </c>
      <c r="E1012" s="0" t="str">
        <f>"jan17"</f>
        <v>jan17</v>
      </c>
      <c r="F1012" s="4">
        <v>0</v>
      </c>
    </row>
    <row r="1013">
      <c r="A1013" s="0" t="inlineStr">
        <is>
          <t xml:space="preserve">2017-01-06</t>
        </is>
      </c>
      <c r="B1013" s="16">
        <v>42741</v>
      </c>
      <c r="C1013" s="8">
        <v>36.48</v>
      </c>
      <c r="D1013" s="4">
        <v>15113998</v>
      </c>
      <c r="E1013" s="0" t="str">
        <f>"jan17"</f>
        <v>jan17</v>
      </c>
      <c r="F1013" s="4">
        <v>0</v>
      </c>
    </row>
    <row r="1014">
      <c r="A1014" s="0" t="inlineStr">
        <is>
          <t xml:space="preserve">2017-01-09</t>
        </is>
      </c>
      <c r="B1014" s="16">
        <v>42744</v>
      </c>
      <c r="C1014" s="8">
        <v>36.61</v>
      </c>
      <c r="D1014" s="4">
        <v>19461422</v>
      </c>
      <c r="E1014" s="0" t="str">
        <f>"jan17"</f>
        <v>jan17</v>
      </c>
      <c r="F1014" s="4">
        <v>0</v>
      </c>
    </row>
    <row r="1015">
      <c r="A1015" s="0" t="inlineStr">
        <is>
          <t xml:space="preserve">2017-01-10</t>
        </is>
      </c>
      <c r="B1015" s="16">
        <v>42745</v>
      </c>
      <c r="C1015" s="8">
        <v>36.54</v>
      </c>
      <c r="D1015" s="4">
        <v>15918766</v>
      </c>
      <c r="E1015" s="0" t="str">
        <f>"jan17"</f>
        <v>jan17</v>
      </c>
      <c r="F1015" s="4">
        <v>0</v>
      </c>
    </row>
    <row r="1016">
      <c r="A1016" s="0" t="inlineStr">
        <is>
          <t xml:space="preserve">2017-01-11</t>
        </is>
      </c>
      <c r="B1016" s="16">
        <v>42746</v>
      </c>
      <c r="C1016" s="8">
        <v>36.95</v>
      </c>
      <c r="D1016" s="4">
        <v>22398426</v>
      </c>
      <c r="E1016" s="0" t="str">
        <f>"jan17"</f>
        <v>jan17</v>
      </c>
      <c r="F1016" s="4">
        <v>0</v>
      </c>
    </row>
    <row r="1017">
      <c r="A1017" s="0" t="inlineStr">
        <is>
          <t xml:space="preserve">2017-01-12</t>
        </is>
      </c>
      <c r="B1017" s="16">
        <v>42747</v>
      </c>
      <c r="C1017" s="8">
        <v>36.71</v>
      </c>
      <c r="D1017" s="4">
        <v>20391946</v>
      </c>
      <c r="E1017" s="0" t="str">
        <f>"jan17"</f>
        <v>jan17</v>
      </c>
      <c r="F1017" s="4">
        <v>0</v>
      </c>
    </row>
    <row r="1018">
      <c r="A1018" s="0" t="inlineStr">
        <is>
          <t xml:space="preserve">2017-01-13</t>
        </is>
      </c>
      <c r="B1018" s="16">
        <v>42748</v>
      </c>
      <c r="C1018" s="8">
        <v>36.79</v>
      </c>
      <c r="D1018" s="4">
        <v>15072235</v>
      </c>
      <c r="E1018" s="0" t="str">
        <f>"jan17"</f>
        <v>jan17</v>
      </c>
      <c r="F1018" s="4">
        <v>0</v>
      </c>
    </row>
    <row r="1019">
      <c r="A1019" s="0" t="inlineStr">
        <is>
          <t xml:space="preserve">2017-01-17</t>
        </is>
      </c>
      <c r="B1019" s="16">
        <v>42752</v>
      </c>
      <c r="C1019" s="8">
        <v>36.8</v>
      </c>
      <c r="D1019" s="4">
        <v>20195202</v>
      </c>
      <c r="E1019" s="0" t="str">
        <f>"jan17"</f>
        <v>jan17</v>
      </c>
      <c r="F1019" s="4">
        <v>0</v>
      </c>
    </row>
    <row r="1020">
      <c r="A1020" s="0" t="inlineStr">
        <is>
          <t xml:space="preserve">2017-01-18</t>
        </is>
      </c>
      <c r="B1020" s="16">
        <v>42753</v>
      </c>
      <c r="C1020" s="8">
        <v>36.76</v>
      </c>
      <c r="D1020" s="4">
        <v>15382452</v>
      </c>
      <c r="E1020" s="0" t="str">
        <f>"jan17"</f>
        <v>jan17</v>
      </c>
      <c r="F1020" s="4">
        <v>0</v>
      </c>
    </row>
    <row r="1021">
      <c r="A1021" s="0" t="inlineStr">
        <is>
          <t xml:space="preserve">2017-01-19</t>
        </is>
      </c>
      <c r="B1021" s="16">
        <v>42754</v>
      </c>
      <c r="C1021" s="8">
        <v>36.57</v>
      </c>
      <c r="D1021" s="4">
        <v>13654522</v>
      </c>
      <c r="E1021" s="0" t="str">
        <f>"jan17"</f>
        <v>jan17</v>
      </c>
      <c r="F1021" s="4">
        <v>0</v>
      </c>
    </row>
    <row r="1022">
      <c r="A1022" s="0" t="inlineStr">
        <is>
          <t xml:space="preserve">2017-01-20</t>
        </is>
      </c>
      <c r="B1022" s="16">
        <v>42755</v>
      </c>
      <c r="C1022" s="8">
        <v>36.94</v>
      </c>
      <c r="D1022" s="4">
        <v>23950936</v>
      </c>
      <c r="E1022" s="0" t="str">
        <f>"jan17"</f>
        <v>jan17</v>
      </c>
      <c r="F1022" s="4">
        <v>0</v>
      </c>
    </row>
    <row r="1023">
      <c r="A1023" s="0" t="inlineStr">
        <is>
          <t xml:space="preserve">2017-01-23</t>
        </is>
      </c>
      <c r="B1023" s="16">
        <v>42758</v>
      </c>
      <c r="C1023" s="8">
        <v>36.77</v>
      </c>
      <c r="D1023" s="4">
        <v>27752565</v>
      </c>
      <c r="E1023" s="0" t="str">
        <f>"jan17"</f>
        <v>jan17</v>
      </c>
      <c r="F1023" s="4">
        <v>0</v>
      </c>
    </row>
    <row r="1024">
      <c r="A1024" s="0" t="inlineStr">
        <is>
          <t xml:space="preserve">2017-01-24</t>
        </is>
      </c>
      <c r="B1024" s="16">
        <v>42759</v>
      </c>
      <c r="C1024" s="8">
        <v>37.62</v>
      </c>
      <c r="D1024" s="4">
        <v>35140871</v>
      </c>
      <c r="E1024" s="0" t="str">
        <f>"jan17"</f>
        <v>jan17</v>
      </c>
      <c r="F1024" s="4">
        <v>0</v>
      </c>
    </row>
    <row r="1025">
      <c r="A1025" s="0" t="inlineStr">
        <is>
          <t xml:space="preserve">2017-01-25</t>
        </is>
      </c>
      <c r="B1025" s="16">
        <v>42760</v>
      </c>
      <c r="C1025" s="8">
        <v>37.8</v>
      </c>
      <c r="D1025" s="4">
        <v>32357313</v>
      </c>
      <c r="E1025" s="0" t="str">
        <f>"jan17"</f>
        <v>jan17</v>
      </c>
      <c r="F1025" s="4">
        <v>0</v>
      </c>
    </row>
    <row r="1026">
      <c r="A1026" s="0" t="inlineStr">
        <is>
          <t xml:space="preserve">2017-01-26</t>
        </is>
      </c>
      <c r="B1026" s="16">
        <v>42761</v>
      </c>
      <c r="C1026" s="8">
        <v>37.56</v>
      </c>
      <c r="D1026" s="4">
        <v>34144843</v>
      </c>
      <c r="E1026" s="0" t="str">
        <f>"jan17"</f>
        <v>jan17</v>
      </c>
      <c r="F1026" s="4">
        <v>0</v>
      </c>
    </row>
    <row r="1027">
      <c r="A1027" s="0" t="inlineStr">
        <is>
          <t xml:space="preserve">2017-01-27</t>
        </is>
      </c>
      <c r="B1027" s="16">
        <v>42762</v>
      </c>
      <c r="C1027" s="8">
        <v>37.98</v>
      </c>
      <c r="D1027" s="4">
        <v>44368566</v>
      </c>
      <c r="E1027" s="0" t="str">
        <f>"jan17"</f>
        <v>jan17</v>
      </c>
      <c r="F1027" s="4">
        <v>0</v>
      </c>
    </row>
    <row r="1028">
      <c r="A1028" s="0" t="inlineStr">
        <is>
          <t xml:space="preserve">2017-01-30</t>
        </is>
      </c>
      <c r="B1028" s="16">
        <v>42765</v>
      </c>
      <c r="C1028" s="8">
        <v>37.42</v>
      </c>
      <c r="D1028" s="4">
        <v>23954716</v>
      </c>
      <c r="E1028" s="0" t="str">
        <f>"jan17"</f>
        <v>jan17</v>
      </c>
      <c r="F1028" s="4">
        <v>0</v>
      </c>
    </row>
    <row r="1029">
      <c r="A1029" s="0" t="inlineStr">
        <is>
          <t xml:space="preserve">2017-01-31</t>
        </is>
      </c>
      <c r="B1029" s="16">
        <v>42766</v>
      </c>
      <c r="C1029" s="8">
        <v>36.82</v>
      </c>
      <c r="D1029" s="4">
        <v>27059084</v>
      </c>
      <c r="E1029" s="0" t="str">
        <f>"jan17"</f>
        <v>jan17</v>
      </c>
      <c r="F1029" s="4">
        <v>1</v>
      </c>
    </row>
    <row r="1030">
      <c r="A1030" s="0" t="inlineStr">
        <is>
          <t xml:space="preserve">2017-02-01</t>
        </is>
      </c>
      <c r="B1030" s="16">
        <v>42767</v>
      </c>
      <c r="C1030" s="8">
        <v>36.52</v>
      </c>
      <c r="D1030" s="4">
        <v>28380640</v>
      </c>
      <c r="E1030" s="0" t="str">
        <f>"feb17"</f>
        <v>feb17</v>
      </c>
      <c r="F1030" s="4">
        <v>0</v>
      </c>
    </row>
    <row r="1031">
      <c r="A1031" s="0" t="inlineStr">
        <is>
          <t xml:space="preserve">2017-02-02</t>
        </is>
      </c>
      <c r="B1031" s="16">
        <v>42768</v>
      </c>
      <c r="C1031" s="8">
        <v>36.68</v>
      </c>
      <c r="D1031" s="4">
        <v>31916939</v>
      </c>
      <c r="E1031" s="0" t="str">
        <f>"feb17"</f>
        <v>feb17</v>
      </c>
      <c r="F1031" s="4">
        <v>0</v>
      </c>
    </row>
    <row r="1032">
      <c r="A1032" s="0" t="inlineStr">
        <is>
          <t xml:space="preserve">2017-02-03</t>
        </is>
      </c>
      <c r="B1032" s="16">
        <v>42769</v>
      </c>
      <c r="C1032" s="8">
        <v>36.52</v>
      </c>
      <c r="D1032" s="4">
        <v>21038146</v>
      </c>
      <c r="E1032" s="0" t="str">
        <f>"feb17"</f>
        <v>feb17</v>
      </c>
      <c r="F1032" s="4">
        <v>0</v>
      </c>
    </row>
    <row r="1033">
      <c r="A1033" s="0" t="inlineStr">
        <is>
          <t xml:space="preserve">2017-02-06</t>
        </is>
      </c>
      <c r="B1033" s="16">
        <v>42772</v>
      </c>
      <c r="C1033" s="8">
        <v>36.27</v>
      </c>
      <c r="D1033" s="4">
        <v>21426961</v>
      </c>
      <c r="E1033" s="0" t="str">
        <f>"feb17"</f>
        <v>feb17</v>
      </c>
      <c r="F1033" s="4">
        <v>0</v>
      </c>
    </row>
    <row r="1034">
      <c r="A1034" s="0" t="inlineStr">
        <is>
          <t xml:space="preserve">2017-02-07</t>
        </is>
      </c>
      <c r="B1034" s="16">
        <v>42773</v>
      </c>
      <c r="C1034" s="8">
        <v>36.35</v>
      </c>
      <c r="D1034" s="4">
        <v>18581866</v>
      </c>
      <c r="E1034" s="0" t="str">
        <f>"feb17"</f>
        <v>feb17</v>
      </c>
      <c r="F1034" s="4">
        <v>0</v>
      </c>
    </row>
    <row r="1035">
      <c r="A1035" s="0" t="inlineStr">
        <is>
          <t xml:space="preserve">2017-02-08</t>
        </is>
      </c>
      <c r="B1035" s="16">
        <v>42774</v>
      </c>
      <c r="C1035" s="8">
        <v>36.38</v>
      </c>
      <c r="D1035" s="4">
        <v>20807358</v>
      </c>
      <c r="E1035" s="0" t="str">
        <f>"feb17"</f>
        <v>feb17</v>
      </c>
      <c r="F1035" s="4">
        <v>0</v>
      </c>
    </row>
    <row r="1036">
      <c r="A1036" s="0" t="inlineStr">
        <is>
          <t xml:space="preserve">2017-02-09</t>
        </is>
      </c>
      <c r="B1036" s="16">
        <v>42775</v>
      </c>
      <c r="C1036" s="8">
        <v>35.46</v>
      </c>
      <c r="D1036" s="4">
        <v>47802687</v>
      </c>
      <c r="E1036" s="0" t="str">
        <f>"feb17"</f>
        <v>feb17</v>
      </c>
      <c r="F1036" s="4">
        <v>0</v>
      </c>
    </row>
    <row r="1037">
      <c r="A1037" s="0" t="inlineStr">
        <is>
          <t xml:space="preserve">2017-02-10</t>
        </is>
      </c>
      <c r="B1037" s="16">
        <v>42776</v>
      </c>
      <c r="C1037" s="8">
        <v>35.34</v>
      </c>
      <c r="D1037" s="4">
        <v>44106523</v>
      </c>
      <c r="E1037" s="0" t="str">
        <f>"feb17"</f>
        <v>feb17</v>
      </c>
      <c r="F1037" s="4">
        <v>0</v>
      </c>
    </row>
    <row r="1038">
      <c r="A1038" s="0" t="inlineStr">
        <is>
          <t xml:space="preserve">2017-02-13</t>
        </is>
      </c>
      <c r="B1038" s="16">
        <v>42779</v>
      </c>
      <c r="C1038" s="8">
        <v>35.8</v>
      </c>
      <c r="D1038" s="4">
        <v>28180550</v>
      </c>
      <c r="E1038" s="0" t="str">
        <f>"feb17"</f>
        <v>feb17</v>
      </c>
      <c r="F1038" s="4">
        <v>0</v>
      </c>
    </row>
    <row r="1039">
      <c r="A1039" s="0" t="inlineStr">
        <is>
          <t xml:space="preserve">2017-02-14</t>
        </is>
      </c>
      <c r="B1039" s="16">
        <v>42780</v>
      </c>
      <c r="C1039" s="8">
        <v>35.93</v>
      </c>
      <c r="D1039" s="4">
        <v>25734801</v>
      </c>
      <c r="E1039" s="0" t="str">
        <f>"feb17"</f>
        <v>feb17</v>
      </c>
      <c r="F1039" s="4">
        <v>0</v>
      </c>
    </row>
    <row r="1040">
      <c r="A1040" s="0" t="inlineStr">
        <is>
          <t xml:space="preserve">2017-02-15</t>
        </is>
      </c>
      <c r="B1040" s="16">
        <v>42781</v>
      </c>
      <c r="C1040" s="8">
        <v>36.05</v>
      </c>
      <c r="D1040" s="4">
        <v>18452197</v>
      </c>
      <c r="E1040" s="0" t="str">
        <f>"feb17"</f>
        <v>feb17</v>
      </c>
      <c r="F1040" s="4">
        <v>0</v>
      </c>
    </row>
    <row r="1041">
      <c r="A1041" s="0" t="inlineStr">
        <is>
          <t xml:space="preserve">2017-02-16</t>
        </is>
      </c>
      <c r="B1041" s="16">
        <v>42782</v>
      </c>
      <c r="C1041" s="8">
        <v>36.41</v>
      </c>
      <c r="D1041" s="4">
        <v>21317455</v>
      </c>
      <c r="E1041" s="0" t="str">
        <f>"feb17"</f>
        <v>feb17</v>
      </c>
      <c r="F1041" s="4">
        <v>0</v>
      </c>
    </row>
    <row r="1042">
      <c r="A1042" s="0" t="inlineStr">
        <is>
          <t xml:space="preserve">2017-02-17</t>
        </is>
      </c>
      <c r="B1042" s="16">
        <v>42783</v>
      </c>
      <c r="C1042" s="8">
        <v>36.48</v>
      </c>
      <c r="D1042" s="4">
        <v>18909888</v>
      </c>
      <c r="E1042" s="0" t="str">
        <f>"feb17"</f>
        <v>feb17</v>
      </c>
      <c r="F1042" s="4">
        <v>0</v>
      </c>
    </row>
    <row r="1043">
      <c r="A1043" s="0" t="inlineStr">
        <is>
          <t xml:space="preserve">2017-02-21</t>
        </is>
      </c>
      <c r="B1043" s="16">
        <v>42787</v>
      </c>
      <c r="C1043" s="8">
        <v>36.52</v>
      </c>
      <c r="D1043" s="4">
        <v>20556017</v>
      </c>
      <c r="E1043" s="0" t="str">
        <f>"feb17"</f>
        <v>feb17</v>
      </c>
      <c r="F1043" s="4">
        <v>0</v>
      </c>
    </row>
    <row r="1044">
      <c r="A1044" s="0" t="inlineStr">
        <is>
          <t xml:space="preserve">2017-02-22</t>
        </is>
      </c>
      <c r="B1044" s="16">
        <v>42788</v>
      </c>
      <c r="C1044" s="8">
        <v>36.07</v>
      </c>
      <c r="D1044" s="4">
        <v>29904370</v>
      </c>
      <c r="E1044" s="0" t="str">
        <f>"feb17"</f>
        <v>feb17</v>
      </c>
      <c r="F1044" s="4">
        <v>0</v>
      </c>
    </row>
    <row r="1045">
      <c r="A1045" s="0" t="inlineStr">
        <is>
          <t xml:space="preserve">2017-02-23</t>
        </is>
      </c>
      <c r="B1045" s="16">
        <v>42789</v>
      </c>
      <c r="C1045" s="8">
        <v>36.18</v>
      </c>
      <c r="D1045" s="4">
        <v>22774979</v>
      </c>
      <c r="E1045" s="0" t="str">
        <f>"feb17"</f>
        <v>feb17</v>
      </c>
      <c r="F1045" s="4">
        <v>0</v>
      </c>
    </row>
    <row r="1046">
      <c r="A1046" s="0" t="inlineStr">
        <is>
          <t xml:space="preserve">2017-02-24</t>
        </is>
      </c>
      <c r="B1046" s="16">
        <v>42790</v>
      </c>
      <c r="C1046" s="8">
        <v>36.53</v>
      </c>
      <c r="D1046" s="4">
        <v>18617592</v>
      </c>
      <c r="E1046" s="0" t="str">
        <f>"feb17"</f>
        <v>feb17</v>
      </c>
      <c r="F1046" s="4">
        <v>0</v>
      </c>
    </row>
    <row r="1047">
      <c r="A1047" s="0" t="inlineStr">
        <is>
          <t xml:space="preserve">2017-02-27</t>
        </is>
      </c>
      <c r="B1047" s="16">
        <v>42793</v>
      </c>
      <c r="C1047" s="8">
        <v>36.51</v>
      </c>
      <c r="D1047" s="4">
        <v>14065236</v>
      </c>
      <c r="E1047" s="0" t="str">
        <f>"feb17"</f>
        <v>feb17</v>
      </c>
      <c r="F1047" s="4">
        <v>0</v>
      </c>
    </row>
    <row r="1048">
      <c r="A1048" s="0" t="inlineStr">
        <is>
          <t xml:space="preserve">2017-02-28</t>
        </is>
      </c>
      <c r="B1048" s="16">
        <v>42794</v>
      </c>
      <c r="C1048" s="8">
        <v>36.2</v>
      </c>
      <c r="D1048" s="4">
        <v>24977011</v>
      </c>
      <c r="E1048" s="0" t="str">
        <f>"feb17"</f>
        <v>feb17</v>
      </c>
      <c r="F1048" s="4">
        <v>1</v>
      </c>
    </row>
    <row r="1049">
      <c r="A1049" s="0" t="inlineStr">
        <is>
          <t xml:space="preserve">2017-03-01</t>
        </is>
      </c>
      <c r="B1049" s="16">
        <v>42795</v>
      </c>
      <c r="C1049" s="8">
        <v>35.93</v>
      </c>
      <c r="D1049" s="4">
        <v>34085869</v>
      </c>
      <c r="E1049" s="0" t="str">
        <f>"mar17"</f>
        <v>mar17</v>
      </c>
      <c r="F1049" s="4">
        <v>0</v>
      </c>
    </row>
    <row r="1050">
      <c r="A1050" s="0" t="inlineStr">
        <is>
          <t xml:space="preserve">2017-03-02</t>
        </is>
      </c>
      <c r="B1050" s="16">
        <v>42796</v>
      </c>
      <c r="C1050" s="8">
        <v>35.91</v>
      </c>
      <c r="D1050" s="4">
        <v>23602100</v>
      </c>
      <c r="E1050" s="0" t="str">
        <f>"mar17"</f>
        <v>mar17</v>
      </c>
      <c r="F1050" s="4">
        <v>0</v>
      </c>
    </row>
    <row r="1051">
      <c r="A1051" s="0" t="inlineStr">
        <is>
          <t xml:space="preserve">2017-03-03</t>
        </is>
      </c>
      <c r="B1051" s="16">
        <v>42797</v>
      </c>
      <c r="C1051" s="8">
        <v>35.9</v>
      </c>
      <c r="D1051" s="4">
        <v>17540896</v>
      </c>
      <c r="E1051" s="0" t="str">
        <f>"mar17"</f>
        <v>mar17</v>
      </c>
      <c r="F1051" s="4">
        <v>0</v>
      </c>
    </row>
    <row r="1052">
      <c r="A1052" s="0" t="inlineStr">
        <is>
          <t xml:space="preserve">2017-03-06</t>
        </is>
      </c>
      <c r="B1052" s="16">
        <v>42800</v>
      </c>
      <c r="C1052" s="8">
        <v>35.57</v>
      </c>
      <c r="D1052" s="4">
        <v>24416732</v>
      </c>
      <c r="E1052" s="0" t="str">
        <f>"mar17"</f>
        <v>mar17</v>
      </c>
      <c r="F1052" s="4">
        <v>0</v>
      </c>
    </row>
    <row r="1053">
      <c r="A1053" s="0" t="inlineStr">
        <is>
          <t xml:space="preserve">2017-03-07</t>
        </is>
      </c>
      <c r="B1053" s="16">
        <v>42801</v>
      </c>
      <c r="C1053" s="8">
        <v>35.8</v>
      </c>
      <c r="D1053" s="4">
        <v>23434893</v>
      </c>
      <c r="E1053" s="0" t="str">
        <f>"mar17"</f>
        <v>mar17</v>
      </c>
      <c r="F1053" s="4">
        <v>0</v>
      </c>
    </row>
    <row r="1054">
      <c r="A1054" s="0" t="inlineStr">
        <is>
          <t xml:space="preserve">2017-03-08</t>
        </is>
      </c>
      <c r="B1054" s="16">
        <v>42802</v>
      </c>
      <c r="C1054" s="8">
        <v>35.62</v>
      </c>
      <c r="D1054" s="4">
        <v>20920148</v>
      </c>
      <c r="E1054" s="0" t="str">
        <f>"mar17"</f>
        <v>mar17</v>
      </c>
      <c r="F1054" s="4">
        <v>0</v>
      </c>
    </row>
    <row r="1055">
      <c r="A1055" s="0" t="inlineStr">
        <is>
          <t xml:space="preserve">2017-03-09</t>
        </is>
      </c>
      <c r="B1055" s="16">
        <v>42803</v>
      </c>
      <c r="C1055" s="8">
        <v>35.82</v>
      </c>
      <c r="D1055" s="4">
        <v>23616786</v>
      </c>
      <c r="E1055" s="0" t="str">
        <f>"mar17"</f>
        <v>mar17</v>
      </c>
      <c r="F1055" s="4">
        <v>0</v>
      </c>
    </row>
    <row r="1056">
      <c r="A1056" s="0" t="inlineStr">
        <is>
          <t xml:space="preserve">2017-03-10</t>
        </is>
      </c>
      <c r="B1056" s="16">
        <v>42804</v>
      </c>
      <c r="C1056" s="8">
        <v>35.91</v>
      </c>
      <c r="D1056" s="4">
        <v>25402348</v>
      </c>
      <c r="E1056" s="0" t="str">
        <f>"mar17"</f>
        <v>mar17</v>
      </c>
      <c r="F1056" s="4">
        <v>0</v>
      </c>
    </row>
    <row r="1057">
      <c r="A1057" s="0" t="inlineStr">
        <is>
          <t xml:space="preserve">2017-03-13</t>
        </is>
      </c>
      <c r="B1057" s="16">
        <v>42807</v>
      </c>
      <c r="C1057" s="8">
        <v>35.16</v>
      </c>
      <c r="D1057" s="4">
        <v>53582931</v>
      </c>
      <c r="E1057" s="0" t="str">
        <f>"mar17"</f>
        <v>mar17</v>
      </c>
      <c r="F1057" s="4">
        <v>0</v>
      </c>
    </row>
    <row r="1058">
      <c r="A1058" s="0" t="inlineStr">
        <is>
          <t xml:space="preserve">2017-03-14</t>
        </is>
      </c>
      <c r="B1058" s="16">
        <v>42808</v>
      </c>
      <c r="C1058" s="8">
        <v>35.18</v>
      </c>
      <c r="D1058" s="4">
        <v>28586871</v>
      </c>
      <c r="E1058" s="0" t="str">
        <f>"mar17"</f>
        <v>mar17</v>
      </c>
      <c r="F1058" s="4">
        <v>0</v>
      </c>
    </row>
    <row r="1059">
      <c r="A1059" s="0" t="inlineStr">
        <is>
          <t xml:space="preserve">2017-03-15</t>
        </is>
      </c>
      <c r="B1059" s="16">
        <v>42809</v>
      </c>
      <c r="C1059" s="8">
        <v>35.1</v>
      </c>
      <c r="D1059" s="4">
        <v>27996095</v>
      </c>
      <c r="E1059" s="0" t="str">
        <f>"mar17"</f>
        <v>mar17</v>
      </c>
      <c r="F1059" s="4">
        <v>0</v>
      </c>
    </row>
    <row r="1060">
      <c r="A1060" s="0" t="inlineStr">
        <is>
          <t xml:space="preserve">2017-03-16</t>
        </is>
      </c>
      <c r="B1060" s="16">
        <v>42810</v>
      </c>
      <c r="C1060" s="8">
        <v>35.14</v>
      </c>
      <c r="D1060" s="4">
        <v>19616053</v>
      </c>
      <c r="E1060" s="0" t="str">
        <f>"mar17"</f>
        <v>mar17</v>
      </c>
      <c r="F1060" s="4">
        <v>0</v>
      </c>
    </row>
    <row r="1061">
      <c r="A1061" s="0" t="inlineStr">
        <is>
          <t xml:space="preserve">2017-03-17</t>
        </is>
      </c>
      <c r="B1061" s="16">
        <v>42811</v>
      </c>
      <c r="C1061" s="8">
        <v>35.27</v>
      </c>
      <c r="D1061" s="4">
        <v>30778867</v>
      </c>
      <c r="E1061" s="0" t="str">
        <f>"mar17"</f>
        <v>mar17</v>
      </c>
      <c r="F1061" s="4">
        <v>0</v>
      </c>
    </row>
    <row r="1062">
      <c r="A1062" s="0" t="inlineStr">
        <is>
          <t xml:space="preserve">2017-03-20</t>
        </is>
      </c>
      <c r="B1062" s="16">
        <v>42814</v>
      </c>
      <c r="C1062" s="8">
        <v>35.43</v>
      </c>
      <c r="D1062" s="4">
        <v>17322274</v>
      </c>
      <c r="E1062" s="0" t="str">
        <f>"mar17"</f>
        <v>mar17</v>
      </c>
      <c r="F1062" s="4">
        <v>0</v>
      </c>
    </row>
    <row r="1063">
      <c r="A1063" s="0" t="inlineStr">
        <is>
          <t xml:space="preserve">2017-03-21</t>
        </is>
      </c>
      <c r="B1063" s="16">
        <v>42815</v>
      </c>
      <c r="C1063" s="8">
        <v>35.04</v>
      </c>
      <c r="D1063" s="4">
        <v>22814547</v>
      </c>
      <c r="E1063" s="0" t="str">
        <f>"mar17"</f>
        <v>mar17</v>
      </c>
      <c r="F1063" s="4">
        <v>0</v>
      </c>
    </row>
    <row r="1064">
      <c r="A1064" s="0" t="inlineStr">
        <is>
          <t xml:space="preserve">2017-03-22</t>
        </is>
      </c>
      <c r="B1064" s="16">
        <v>42816</v>
      </c>
      <c r="C1064" s="8">
        <v>35.37</v>
      </c>
      <c r="D1064" s="4">
        <v>19144498</v>
      </c>
      <c r="E1064" s="0" t="str">
        <f>"mar17"</f>
        <v>mar17</v>
      </c>
      <c r="F1064" s="4">
        <v>0</v>
      </c>
    </row>
    <row r="1065">
      <c r="A1065" s="0" t="inlineStr">
        <is>
          <t xml:space="preserve">2017-03-23</t>
        </is>
      </c>
      <c r="B1065" s="16">
        <v>42817</v>
      </c>
      <c r="C1065" s="8">
        <v>35.27</v>
      </c>
      <c r="D1065" s="4">
        <v>20640352</v>
      </c>
      <c r="E1065" s="0" t="str">
        <f>"mar17"</f>
        <v>mar17</v>
      </c>
      <c r="F1065" s="4">
        <v>0</v>
      </c>
    </row>
    <row r="1066">
      <c r="A1066" s="0" t="inlineStr">
        <is>
          <t xml:space="preserve">2017-03-24</t>
        </is>
      </c>
      <c r="B1066" s="16">
        <v>42818</v>
      </c>
      <c r="C1066" s="8">
        <v>35.16</v>
      </c>
      <c r="D1066" s="4">
        <v>22187960</v>
      </c>
      <c r="E1066" s="0" t="str">
        <f>"mar17"</f>
        <v>mar17</v>
      </c>
      <c r="F1066" s="4">
        <v>0</v>
      </c>
    </row>
    <row r="1067">
      <c r="A1067" s="0" t="inlineStr">
        <is>
          <t xml:space="preserve">2017-03-27</t>
        </is>
      </c>
      <c r="B1067" s="16">
        <v>42821</v>
      </c>
      <c r="C1067" s="8">
        <v>35.39</v>
      </c>
      <c r="D1067" s="4">
        <v>16992235</v>
      </c>
      <c r="E1067" s="0" t="str">
        <f>"mar17"</f>
        <v>mar17</v>
      </c>
      <c r="F1067" s="4">
        <v>0</v>
      </c>
    </row>
    <row r="1068">
      <c r="A1068" s="0" t="inlineStr">
        <is>
          <t xml:space="preserve">2017-03-28</t>
        </is>
      </c>
      <c r="B1068" s="16">
        <v>42822</v>
      </c>
      <c r="C1068" s="8">
        <v>35.6</v>
      </c>
      <c r="D1068" s="4">
        <v>18398148</v>
      </c>
      <c r="E1068" s="0" t="str">
        <f>"mar17"</f>
        <v>mar17</v>
      </c>
      <c r="F1068" s="4">
        <v>0</v>
      </c>
    </row>
    <row r="1069">
      <c r="A1069" s="0" t="inlineStr">
        <is>
          <t xml:space="preserve">2017-03-29</t>
        </is>
      </c>
      <c r="B1069" s="16">
        <v>42823</v>
      </c>
      <c r="C1069" s="8">
        <v>35.57</v>
      </c>
      <c r="D1069" s="4">
        <v>17184674</v>
      </c>
      <c r="E1069" s="0" t="str">
        <f>"mar17"</f>
        <v>mar17</v>
      </c>
      <c r="F1069" s="4">
        <v>0</v>
      </c>
    </row>
    <row r="1070">
      <c r="A1070" s="0" t="inlineStr">
        <is>
          <t xml:space="preserve">2017-03-30</t>
        </is>
      </c>
      <c r="B1070" s="16">
        <v>42824</v>
      </c>
      <c r="C1070" s="8">
        <v>35.75</v>
      </c>
      <c r="D1070" s="4">
        <v>16432950</v>
      </c>
      <c r="E1070" s="0" t="str">
        <f>"mar17"</f>
        <v>mar17</v>
      </c>
      <c r="F1070" s="4">
        <v>0</v>
      </c>
    </row>
    <row r="1071">
      <c r="A1071" s="0" t="inlineStr">
        <is>
          <t xml:space="preserve">2017-03-31</t>
        </is>
      </c>
      <c r="B1071" s="16">
        <v>42825</v>
      </c>
      <c r="C1071" s="8">
        <v>36.07</v>
      </c>
      <c r="D1071" s="4">
        <v>21438385</v>
      </c>
      <c r="E1071" s="0" t="str">
        <f>"mar17"</f>
        <v>mar17</v>
      </c>
      <c r="F1071" s="4">
        <v>1</v>
      </c>
    </row>
    <row r="1072">
      <c r="A1072" s="0" t="inlineStr">
        <is>
          <t xml:space="preserve">2017-04-03</t>
        </is>
      </c>
      <c r="B1072" s="16">
        <v>42828</v>
      </c>
      <c r="C1072" s="8">
        <v>36.16</v>
      </c>
      <c r="D1072" s="4">
        <v>32013641</v>
      </c>
      <c r="E1072" s="0" t="str">
        <f>"apr17"</f>
        <v>apr17</v>
      </c>
      <c r="F1072" s="4">
        <v>0</v>
      </c>
    </row>
    <row r="1073">
      <c r="A1073" s="0" t="inlineStr">
        <is>
          <t xml:space="preserve">2017-04-04</t>
        </is>
      </c>
      <c r="B1073" s="16">
        <v>42829</v>
      </c>
      <c r="C1073" s="8">
        <v>36.28</v>
      </c>
      <c r="D1073" s="4">
        <v>18918045</v>
      </c>
      <c r="E1073" s="0" t="str">
        <f>"apr17"</f>
        <v>apr17</v>
      </c>
      <c r="F1073" s="4">
        <v>0</v>
      </c>
    </row>
    <row r="1074">
      <c r="A1074" s="0" t="inlineStr">
        <is>
          <t xml:space="preserve">2017-04-05</t>
        </is>
      </c>
      <c r="B1074" s="16">
        <v>42830</v>
      </c>
      <c r="C1074" s="8">
        <v>36.22</v>
      </c>
      <c r="D1074" s="4">
        <v>22455525</v>
      </c>
      <c r="E1074" s="0" t="str">
        <f>"apr17"</f>
        <v>apr17</v>
      </c>
      <c r="F1074" s="4">
        <v>0</v>
      </c>
    </row>
    <row r="1075">
      <c r="A1075" s="0" t="inlineStr">
        <is>
          <t xml:space="preserve">2017-04-06</t>
        </is>
      </c>
      <c r="B1075" s="16">
        <v>42831</v>
      </c>
      <c r="C1075" s="8">
        <v>36.03</v>
      </c>
      <c r="D1075" s="4">
        <v>20198223</v>
      </c>
      <c r="E1075" s="0" t="str">
        <f>"apr17"</f>
        <v>apr17</v>
      </c>
      <c r="F1075" s="4">
        <v>0</v>
      </c>
    </row>
    <row r="1076">
      <c r="A1076" s="0" t="inlineStr">
        <is>
          <t xml:space="preserve">2017-04-07</t>
        </is>
      </c>
      <c r="B1076" s="16">
        <v>42832</v>
      </c>
      <c r="C1076" s="8">
        <v>36.03</v>
      </c>
      <c r="D1076" s="4">
        <v>15689513</v>
      </c>
      <c r="E1076" s="0" t="str">
        <f>"apr17"</f>
        <v>apr17</v>
      </c>
      <c r="F1076" s="4">
        <v>0</v>
      </c>
    </row>
    <row r="1077">
      <c r="A1077" s="0" t="inlineStr">
        <is>
          <t xml:space="preserve">2017-04-10</t>
        </is>
      </c>
      <c r="B1077" s="16">
        <v>42835</v>
      </c>
      <c r="C1077" s="8">
        <v>35.8</v>
      </c>
      <c r="D1077" s="4">
        <v>19973723</v>
      </c>
      <c r="E1077" s="0" t="str">
        <f>"apr17"</f>
        <v>apr17</v>
      </c>
      <c r="F1077" s="4">
        <v>0</v>
      </c>
    </row>
    <row r="1078">
      <c r="A1078" s="0" t="inlineStr">
        <is>
          <t xml:space="preserve">2017-04-11</t>
        </is>
      </c>
      <c r="B1078" s="16">
        <v>42836</v>
      </c>
      <c r="C1078" s="8">
        <v>35.74</v>
      </c>
      <c r="D1078" s="4">
        <v>22711830</v>
      </c>
      <c r="E1078" s="0" t="str">
        <f>"apr17"</f>
        <v>apr17</v>
      </c>
      <c r="F1078" s="4">
        <v>0</v>
      </c>
    </row>
    <row r="1079">
      <c r="A1079" s="0" t="inlineStr">
        <is>
          <t xml:space="preserve">2017-04-12</t>
        </is>
      </c>
      <c r="B1079" s="16">
        <v>42837</v>
      </c>
      <c r="C1079" s="8">
        <v>35.63</v>
      </c>
      <c r="D1079" s="4">
        <v>19289787</v>
      </c>
      <c r="E1079" s="0" t="str">
        <f>"apr17"</f>
        <v>apr17</v>
      </c>
      <c r="F1079" s="4">
        <v>0</v>
      </c>
    </row>
    <row r="1080">
      <c r="A1080" s="0" t="inlineStr">
        <is>
          <t xml:space="preserve">2017-04-13</t>
        </is>
      </c>
      <c r="B1080" s="16">
        <v>42838</v>
      </c>
      <c r="C1080" s="8">
        <v>35.25</v>
      </c>
      <c r="D1080" s="4">
        <v>15763996</v>
      </c>
      <c r="E1080" s="0" t="str">
        <f>"apr17"</f>
        <v>apr17</v>
      </c>
      <c r="F1080" s="4">
        <v>0</v>
      </c>
    </row>
    <row r="1081">
      <c r="A1081" s="0" t="inlineStr">
        <is>
          <t xml:space="preserve">2017-04-17</t>
        </is>
      </c>
      <c r="B1081" s="16">
        <v>42842</v>
      </c>
      <c r="C1081" s="8">
        <v>35.48</v>
      </c>
      <c r="D1081" s="4">
        <v>12560746</v>
      </c>
      <c r="E1081" s="0" t="str">
        <f>"apr17"</f>
        <v>apr17</v>
      </c>
      <c r="F1081" s="4">
        <v>0</v>
      </c>
    </row>
    <row r="1082">
      <c r="A1082" s="0" t="inlineStr">
        <is>
          <t xml:space="preserve">2017-04-18</t>
        </is>
      </c>
      <c r="B1082" s="16">
        <v>42843</v>
      </c>
      <c r="C1082" s="8">
        <v>35.77</v>
      </c>
      <c r="D1082" s="4">
        <v>12321050</v>
      </c>
      <c r="E1082" s="0" t="str">
        <f>"apr17"</f>
        <v>apr17</v>
      </c>
      <c r="F1082" s="4">
        <v>0</v>
      </c>
    </row>
    <row r="1083">
      <c r="A1083" s="0" t="inlineStr">
        <is>
          <t xml:space="preserve">2017-04-19</t>
        </is>
      </c>
      <c r="B1083" s="16">
        <v>42844</v>
      </c>
      <c r="C1083" s="8">
        <v>35.91</v>
      </c>
      <c r="D1083" s="4">
        <v>16594635</v>
      </c>
      <c r="E1083" s="0" t="str">
        <f>"apr17"</f>
        <v>apr17</v>
      </c>
      <c r="F1083" s="4">
        <v>0</v>
      </c>
    </row>
    <row r="1084">
      <c r="A1084" s="0" t="inlineStr">
        <is>
          <t xml:space="preserve">2017-04-20</t>
        </is>
      </c>
      <c r="B1084" s="16">
        <v>42845</v>
      </c>
      <c r="C1084" s="8">
        <v>36.18</v>
      </c>
      <c r="D1084" s="4">
        <v>22947336</v>
      </c>
      <c r="E1084" s="0" t="str">
        <f>"apr17"</f>
        <v>apr17</v>
      </c>
      <c r="F1084" s="4">
        <v>0</v>
      </c>
    </row>
    <row r="1085">
      <c r="A1085" s="0" t="inlineStr">
        <is>
          <t xml:space="preserve">2017-04-21</t>
        </is>
      </c>
      <c r="B1085" s="16">
        <v>42846</v>
      </c>
      <c r="C1085" s="8">
        <v>36.32</v>
      </c>
      <c r="D1085" s="4">
        <v>20390513</v>
      </c>
      <c r="E1085" s="0" t="str">
        <f>"apr17"</f>
        <v>apr17</v>
      </c>
      <c r="F1085" s="4">
        <v>0</v>
      </c>
    </row>
    <row r="1086">
      <c r="A1086" s="0" t="inlineStr">
        <is>
          <t xml:space="preserve">2017-04-24</t>
        </is>
      </c>
      <c r="B1086" s="16">
        <v>42849</v>
      </c>
      <c r="C1086" s="8">
        <v>36.75</v>
      </c>
      <c r="D1086" s="4">
        <v>26305762</v>
      </c>
      <c r="E1086" s="0" t="str">
        <f>"apr17"</f>
        <v>apr17</v>
      </c>
      <c r="F1086" s="4">
        <v>0</v>
      </c>
    </row>
    <row r="1087">
      <c r="A1087" s="0" t="inlineStr">
        <is>
          <t xml:space="preserve">2017-04-25</t>
        </is>
      </c>
      <c r="B1087" s="16">
        <v>42850</v>
      </c>
      <c r="C1087" s="8">
        <v>36.87</v>
      </c>
      <c r="D1087" s="4">
        <v>22013782</v>
      </c>
      <c r="E1087" s="0" t="str">
        <f>"apr17"</f>
        <v>apr17</v>
      </c>
      <c r="F1087" s="4">
        <v>0</v>
      </c>
    </row>
    <row r="1088">
      <c r="A1088" s="0" t="inlineStr">
        <is>
          <t xml:space="preserve">2017-04-26</t>
        </is>
      </c>
      <c r="B1088" s="16">
        <v>42851</v>
      </c>
      <c r="C1088" s="8">
        <v>36.93</v>
      </c>
      <c r="D1088" s="4">
        <v>27240993</v>
      </c>
      <c r="E1088" s="0" t="str">
        <f>"apr17"</f>
        <v>apr17</v>
      </c>
      <c r="F1088" s="4">
        <v>0</v>
      </c>
    </row>
    <row r="1089">
      <c r="A1089" s="0" t="inlineStr">
        <is>
          <t xml:space="preserve">2017-04-27</t>
        </is>
      </c>
      <c r="B1089" s="16">
        <v>42852</v>
      </c>
      <c r="C1089" s="8">
        <v>37.43</v>
      </c>
      <c r="D1089" s="4">
        <v>39889967</v>
      </c>
      <c r="E1089" s="0" t="str">
        <f>"apr17"</f>
        <v>apr17</v>
      </c>
      <c r="F1089" s="4">
        <v>0</v>
      </c>
    </row>
    <row r="1090">
      <c r="A1090" s="0" t="inlineStr">
        <is>
          <t xml:space="preserve">2017-04-28</t>
        </is>
      </c>
      <c r="B1090" s="16">
        <v>42853</v>
      </c>
      <c r="C1090" s="8">
        <v>36.15</v>
      </c>
      <c r="D1090" s="4">
        <v>56769258</v>
      </c>
      <c r="E1090" s="0" t="str">
        <f>"apr17"</f>
        <v>apr17</v>
      </c>
      <c r="F1090" s="4">
        <v>1</v>
      </c>
    </row>
    <row r="1091">
      <c r="A1091" s="0" t="inlineStr">
        <is>
          <t xml:space="preserve">2017-05-01</t>
        </is>
      </c>
      <c r="B1091" s="16">
        <v>42856</v>
      </c>
      <c r="C1091" s="8">
        <v>36.31</v>
      </c>
      <c r="D1091" s="4">
        <v>24825614</v>
      </c>
      <c r="E1091" s="0" t="str">
        <f>"may17"</f>
        <v>may17</v>
      </c>
      <c r="F1091" s="4">
        <v>0</v>
      </c>
    </row>
    <row r="1092">
      <c r="A1092" s="0" t="inlineStr">
        <is>
          <t xml:space="preserve">2017-05-02</t>
        </is>
      </c>
      <c r="B1092" s="16">
        <v>42857</v>
      </c>
      <c r="C1092" s="8">
        <v>36.97</v>
      </c>
      <c r="D1092" s="4">
        <v>35813021</v>
      </c>
      <c r="E1092" s="0" t="str">
        <f>"may17"</f>
        <v>may17</v>
      </c>
      <c r="F1092" s="4">
        <v>0</v>
      </c>
    </row>
    <row r="1093">
      <c r="A1093" s="0" t="inlineStr">
        <is>
          <t xml:space="preserve">2017-05-03</t>
        </is>
      </c>
      <c r="B1093" s="16">
        <v>42858</v>
      </c>
      <c r="C1093" s="8">
        <v>36.98</v>
      </c>
      <c r="D1093" s="4">
        <v>22040256</v>
      </c>
      <c r="E1093" s="0" t="str">
        <f>"may17"</f>
        <v>may17</v>
      </c>
      <c r="F1093" s="4">
        <v>0</v>
      </c>
    </row>
    <row r="1094">
      <c r="A1094" s="0" t="inlineStr">
        <is>
          <t xml:space="preserve">2017-05-04</t>
        </is>
      </c>
      <c r="B1094" s="16">
        <v>42859</v>
      </c>
      <c r="C1094" s="8">
        <v>36.85</v>
      </c>
      <c r="D1094" s="4">
        <v>16437088</v>
      </c>
      <c r="E1094" s="0" t="str">
        <f>"may17"</f>
        <v>may17</v>
      </c>
      <c r="F1094" s="4">
        <v>0</v>
      </c>
    </row>
    <row r="1095">
      <c r="A1095" s="0" t="inlineStr">
        <is>
          <t xml:space="preserve">2017-05-05</t>
        </is>
      </c>
      <c r="B1095" s="16">
        <v>42860</v>
      </c>
      <c r="C1095" s="8">
        <v>36.82</v>
      </c>
      <c r="D1095" s="4">
        <v>18119243</v>
      </c>
      <c r="E1095" s="0" t="str">
        <f>"may17"</f>
        <v>may17</v>
      </c>
      <c r="F1095" s="4">
        <v>0</v>
      </c>
    </row>
    <row r="1096">
      <c r="A1096" s="0" t="inlineStr">
        <is>
          <t xml:space="preserve">2017-05-08</t>
        </is>
      </c>
      <c r="B1096" s="16">
        <v>42863</v>
      </c>
      <c r="C1096" s="8">
        <v>36.54</v>
      </c>
      <c r="D1096" s="4">
        <v>17660214</v>
      </c>
      <c r="E1096" s="0" t="str">
        <f>"may17"</f>
        <v>may17</v>
      </c>
      <c r="F1096" s="4">
        <v>0</v>
      </c>
    </row>
    <row r="1097">
      <c r="A1097" s="0" t="inlineStr">
        <is>
          <t xml:space="preserve">2017-05-09</t>
        </is>
      </c>
      <c r="B1097" s="16">
        <v>42864</v>
      </c>
      <c r="C1097" s="8">
        <v>36.37</v>
      </c>
      <c r="D1097" s="4">
        <v>17819144</v>
      </c>
      <c r="E1097" s="0" t="str">
        <f>"may17"</f>
        <v>may17</v>
      </c>
      <c r="F1097" s="4">
        <v>0</v>
      </c>
    </row>
    <row r="1098">
      <c r="A1098" s="0" t="inlineStr">
        <is>
          <t xml:space="preserve">2017-05-10</t>
        </is>
      </c>
      <c r="B1098" s="16">
        <v>42865</v>
      </c>
      <c r="C1098" s="8">
        <v>36.01</v>
      </c>
      <c r="D1098" s="4">
        <v>25133822</v>
      </c>
      <c r="E1098" s="0" t="str">
        <f>"may17"</f>
        <v>may17</v>
      </c>
      <c r="F1098" s="4">
        <v>0</v>
      </c>
    </row>
    <row r="1099">
      <c r="A1099" s="0" t="inlineStr">
        <is>
          <t xml:space="preserve">2017-05-11</t>
        </is>
      </c>
      <c r="B1099" s="16">
        <v>42866</v>
      </c>
      <c r="C1099" s="8">
        <v>35.69</v>
      </c>
      <c r="D1099" s="4">
        <v>21508923</v>
      </c>
      <c r="E1099" s="0" t="str">
        <f>"may17"</f>
        <v>may17</v>
      </c>
      <c r="F1099" s="4">
        <v>0</v>
      </c>
    </row>
    <row r="1100">
      <c r="A1100" s="0" t="inlineStr">
        <is>
          <t xml:space="preserve">2017-05-12</t>
        </is>
      </c>
      <c r="B1100" s="16">
        <v>42867</v>
      </c>
      <c r="C1100" s="8">
        <v>35.53</v>
      </c>
      <c r="D1100" s="4">
        <v>19730842</v>
      </c>
      <c r="E1100" s="0" t="str">
        <f>"may17"</f>
        <v>may17</v>
      </c>
      <c r="F1100" s="4">
        <v>0</v>
      </c>
    </row>
    <row r="1101">
      <c r="A1101" s="0" t="inlineStr">
        <is>
          <t xml:space="preserve">2017-05-15</t>
        </is>
      </c>
      <c r="B1101" s="16">
        <v>42870</v>
      </c>
      <c r="C1101" s="8">
        <v>35.63</v>
      </c>
      <c r="D1101" s="4">
        <v>22120137</v>
      </c>
      <c r="E1101" s="0" t="str">
        <f>"may17"</f>
        <v>may17</v>
      </c>
      <c r="F1101" s="4">
        <v>0</v>
      </c>
    </row>
    <row r="1102">
      <c r="A1102" s="0" t="inlineStr">
        <is>
          <t xml:space="preserve">2017-05-16</t>
        </is>
      </c>
      <c r="B1102" s="16">
        <v>42871</v>
      </c>
      <c r="C1102" s="8">
        <v>35.82</v>
      </c>
      <c r="D1102" s="4">
        <v>22291843</v>
      </c>
      <c r="E1102" s="0" t="str">
        <f>"may17"</f>
        <v>may17</v>
      </c>
      <c r="F1102" s="4">
        <v>0</v>
      </c>
    </row>
    <row r="1103">
      <c r="A1103" s="0" t="inlineStr">
        <is>
          <t xml:space="preserve">2017-05-17</t>
        </is>
      </c>
      <c r="B1103" s="16">
        <v>42872</v>
      </c>
      <c r="C1103" s="8">
        <v>35.04</v>
      </c>
      <c r="D1103" s="4">
        <v>26670188</v>
      </c>
      <c r="E1103" s="0" t="str">
        <f>"may17"</f>
        <v>may17</v>
      </c>
      <c r="F1103" s="4">
        <v>0</v>
      </c>
    </row>
    <row r="1104">
      <c r="A1104" s="0" t="inlineStr">
        <is>
          <t xml:space="preserve">2017-05-18</t>
        </is>
      </c>
      <c r="B1104" s="16">
        <v>42873</v>
      </c>
      <c r="C1104" s="8">
        <v>35.22</v>
      </c>
      <c r="D1104" s="4">
        <v>17171872</v>
      </c>
      <c r="E1104" s="0" t="str">
        <f>"may17"</f>
        <v>may17</v>
      </c>
      <c r="F1104" s="4">
        <v>0</v>
      </c>
    </row>
    <row r="1105">
      <c r="A1105" s="0" t="inlineStr">
        <is>
          <t xml:space="preserve">2017-05-19</t>
        </is>
      </c>
      <c r="B1105" s="16">
        <v>42874</v>
      </c>
      <c r="C1105" s="8">
        <v>35.4</v>
      </c>
      <c r="D1105" s="4">
        <v>18340127</v>
      </c>
      <c r="E1105" s="0" t="str">
        <f>"may17"</f>
        <v>may17</v>
      </c>
      <c r="F1105" s="4">
        <v>0</v>
      </c>
    </row>
    <row r="1106">
      <c r="A1106" s="0" t="inlineStr">
        <is>
          <t xml:space="preserve">2017-05-22</t>
        </is>
      </c>
      <c r="B1106" s="16">
        <v>42877</v>
      </c>
      <c r="C1106" s="8">
        <v>35.77</v>
      </c>
      <c r="D1106" s="4">
        <v>14638066</v>
      </c>
      <c r="E1106" s="0" t="str">
        <f>"may17"</f>
        <v>may17</v>
      </c>
      <c r="F1106" s="4">
        <v>0</v>
      </c>
    </row>
    <row r="1107">
      <c r="A1107" s="0" t="inlineStr">
        <is>
          <t xml:space="preserve">2017-05-23</t>
        </is>
      </c>
      <c r="B1107" s="16">
        <v>42878</v>
      </c>
      <c r="C1107" s="8">
        <v>35.86</v>
      </c>
      <c r="D1107" s="4">
        <v>16903704</v>
      </c>
      <c r="E1107" s="0" t="str">
        <f>"may17"</f>
        <v>may17</v>
      </c>
      <c r="F1107" s="4">
        <v>0</v>
      </c>
    </row>
    <row r="1108">
      <c r="A1108" s="0" t="inlineStr">
        <is>
          <t xml:space="preserve">2017-05-24</t>
        </is>
      </c>
      <c r="B1108" s="16">
        <v>42879</v>
      </c>
      <c r="C1108" s="8">
        <v>36.12</v>
      </c>
      <c r="D1108" s="4">
        <v>20860257</v>
      </c>
      <c r="E1108" s="0" t="str">
        <f>"may17"</f>
        <v>may17</v>
      </c>
      <c r="F1108" s="4">
        <v>0</v>
      </c>
    </row>
    <row r="1109">
      <c r="A1109" s="0" t="inlineStr">
        <is>
          <t xml:space="preserve">2017-05-25</t>
        </is>
      </c>
      <c r="B1109" s="16">
        <v>42880</v>
      </c>
      <c r="C1109" s="8">
        <v>36.26</v>
      </c>
      <c r="D1109" s="4">
        <v>13148542</v>
      </c>
      <c r="E1109" s="0" t="str">
        <f>"may17"</f>
        <v>may17</v>
      </c>
      <c r="F1109" s="4">
        <v>0</v>
      </c>
    </row>
    <row r="1110">
      <c r="A1110" s="0" t="inlineStr">
        <is>
          <t xml:space="preserve">2017-05-26</t>
        </is>
      </c>
      <c r="B1110" s="16">
        <v>42881</v>
      </c>
      <c r="C1110" s="8">
        <v>36.26</v>
      </c>
      <c r="D1110" s="4">
        <v>11145523</v>
      </c>
      <c r="E1110" s="0" t="str">
        <f>"may17"</f>
        <v>may17</v>
      </c>
      <c r="F1110" s="4">
        <v>0</v>
      </c>
    </row>
    <row r="1111">
      <c r="A1111" s="0" t="inlineStr">
        <is>
          <t xml:space="preserve">2017-05-30</t>
        </is>
      </c>
      <c r="B1111" s="16">
        <v>42885</v>
      </c>
      <c r="C1111" s="8">
        <v>36.18</v>
      </c>
      <c r="D1111" s="4">
        <v>13026915</v>
      </c>
      <c r="E1111" s="0" t="str">
        <f>"may17"</f>
        <v>may17</v>
      </c>
      <c r="F1111" s="4">
        <v>0</v>
      </c>
    </row>
    <row r="1112">
      <c r="A1112" s="0" t="inlineStr">
        <is>
          <t xml:space="preserve">2017-05-31</t>
        </is>
      </c>
      <c r="B1112" s="16">
        <v>42886</v>
      </c>
      <c r="C1112" s="8">
        <v>36.11</v>
      </c>
      <c r="D1112" s="4">
        <v>17741896</v>
      </c>
      <c r="E1112" s="0" t="str">
        <f>"may17"</f>
        <v>may17</v>
      </c>
      <c r="F1112" s="4">
        <v>1</v>
      </c>
    </row>
    <row r="1113">
      <c r="A1113" s="0" t="inlineStr">
        <is>
          <t xml:space="preserve">2017-06-01</t>
        </is>
      </c>
      <c r="B1113" s="16">
        <v>42887</v>
      </c>
      <c r="C1113" s="8">
        <v>36.12</v>
      </c>
      <c r="D1113" s="4">
        <v>17510915</v>
      </c>
      <c r="E1113" s="0" t="str">
        <f>"jun17"</f>
        <v>jun17</v>
      </c>
      <c r="F1113" s="4">
        <v>0</v>
      </c>
    </row>
    <row r="1114">
      <c r="A1114" s="0" t="inlineStr">
        <is>
          <t xml:space="preserve">2017-06-02</t>
        </is>
      </c>
      <c r="B1114" s="16">
        <v>42888</v>
      </c>
      <c r="C1114" s="8">
        <v>36.32</v>
      </c>
      <c r="D1114" s="4">
        <v>19127420</v>
      </c>
      <c r="E1114" s="0" t="str">
        <f>"jun17"</f>
        <v>jun17</v>
      </c>
      <c r="F1114" s="4">
        <v>0</v>
      </c>
    </row>
    <row r="1115">
      <c r="A1115" s="0" t="inlineStr">
        <is>
          <t xml:space="preserve">2017-06-05</t>
        </is>
      </c>
      <c r="B1115" s="16">
        <v>42891</v>
      </c>
      <c r="C1115" s="8">
        <v>36.34</v>
      </c>
      <c r="D1115" s="4">
        <v>11685699</v>
      </c>
      <c r="E1115" s="0" t="str">
        <f>"jun17"</f>
        <v>jun17</v>
      </c>
      <c r="F1115" s="4">
        <v>0</v>
      </c>
    </row>
    <row r="1116">
      <c r="A1116" s="0" t="inlineStr">
        <is>
          <t xml:space="preserve">2017-06-06</t>
        </is>
      </c>
      <c r="B1116" s="16">
        <v>42892</v>
      </c>
      <c r="C1116" s="8">
        <v>36.13</v>
      </c>
      <c r="D1116" s="4">
        <v>18420926</v>
      </c>
      <c r="E1116" s="0" t="str">
        <f>"jun17"</f>
        <v>jun17</v>
      </c>
      <c r="F1116" s="4">
        <v>0</v>
      </c>
    </row>
    <row r="1117">
      <c r="A1117" s="0" t="inlineStr">
        <is>
          <t xml:space="preserve">2017-06-07</t>
        </is>
      </c>
      <c r="B1117" s="16">
        <v>42893</v>
      </c>
      <c r="C1117" s="8">
        <v>36.26</v>
      </c>
      <c r="D1117" s="4">
        <v>17191983</v>
      </c>
      <c r="E1117" s="0" t="str">
        <f>"jun17"</f>
        <v>jun17</v>
      </c>
      <c r="F1117" s="4">
        <v>0</v>
      </c>
    </row>
    <row r="1118">
      <c r="A1118" s="0" t="inlineStr">
        <is>
          <t xml:space="preserve">2017-06-08</t>
        </is>
      </c>
      <c r="B1118" s="16">
        <v>42894</v>
      </c>
      <c r="C1118" s="8">
        <v>36.48</v>
      </c>
      <c r="D1118" s="4">
        <v>17154167</v>
      </c>
      <c r="E1118" s="0" t="str">
        <f>"jun17"</f>
        <v>jun17</v>
      </c>
      <c r="F1118" s="4">
        <v>0</v>
      </c>
    </row>
    <row r="1119">
      <c r="A1119" s="0" t="inlineStr">
        <is>
          <t xml:space="preserve">2017-06-09</t>
        </is>
      </c>
      <c r="B1119" s="16">
        <v>42895</v>
      </c>
      <c r="C1119" s="8">
        <v>35.71</v>
      </c>
      <c r="D1119" s="4">
        <v>33322053</v>
      </c>
      <c r="E1119" s="0" t="str">
        <f>"jun17"</f>
        <v>jun17</v>
      </c>
      <c r="F1119" s="4">
        <v>0</v>
      </c>
    </row>
    <row r="1120">
      <c r="A1120" s="0" t="inlineStr">
        <is>
          <t xml:space="preserve">2017-06-12</t>
        </is>
      </c>
      <c r="B1120" s="16">
        <v>42898</v>
      </c>
      <c r="C1120" s="8">
        <v>35.73</v>
      </c>
      <c r="D1120" s="4">
        <v>28488290</v>
      </c>
      <c r="E1120" s="0" t="str">
        <f>"jun17"</f>
        <v>jun17</v>
      </c>
      <c r="F1120" s="4">
        <v>0</v>
      </c>
    </row>
    <row r="1121">
      <c r="A1121" s="0" t="inlineStr">
        <is>
          <t xml:space="preserve">2017-06-13</t>
        </is>
      </c>
      <c r="B1121" s="16">
        <v>42899</v>
      </c>
      <c r="C1121" s="8">
        <v>35.88</v>
      </c>
      <c r="D1121" s="4">
        <v>20588247</v>
      </c>
      <c r="E1121" s="0" t="str">
        <f>"jun17"</f>
        <v>jun17</v>
      </c>
      <c r="F1121" s="4">
        <v>0</v>
      </c>
    </row>
    <row r="1122">
      <c r="A1122" s="0" t="inlineStr">
        <is>
          <t xml:space="preserve">2017-06-14</t>
        </is>
      </c>
      <c r="B1122" s="16">
        <v>42900</v>
      </c>
      <c r="C1122" s="8">
        <v>35.53</v>
      </c>
      <c r="D1122" s="4">
        <v>19149017</v>
      </c>
      <c r="E1122" s="0" t="str">
        <f>"jun17"</f>
        <v>jun17</v>
      </c>
      <c r="F1122" s="4">
        <v>0</v>
      </c>
    </row>
    <row r="1123">
      <c r="A1123" s="0" t="inlineStr">
        <is>
          <t xml:space="preserve">2017-06-15</t>
        </is>
      </c>
      <c r="B1123" s="16">
        <v>42901</v>
      </c>
      <c r="C1123" s="8">
        <v>35.31</v>
      </c>
      <c r="D1123" s="4">
        <v>20410009</v>
      </c>
      <c r="E1123" s="0" t="str">
        <f>"jun17"</f>
        <v>jun17</v>
      </c>
      <c r="F1123" s="4">
        <v>0</v>
      </c>
    </row>
    <row r="1124">
      <c r="A1124" s="0" t="inlineStr">
        <is>
          <t xml:space="preserve">2017-06-16</t>
        </is>
      </c>
      <c r="B1124" s="16">
        <v>42902</v>
      </c>
      <c r="C1124" s="8">
        <v>35.21</v>
      </c>
      <c r="D1124" s="4">
        <v>30762781</v>
      </c>
      <c r="E1124" s="0" t="str">
        <f>"jun17"</f>
        <v>jun17</v>
      </c>
      <c r="F1124" s="4">
        <v>0</v>
      </c>
    </row>
    <row r="1125">
      <c r="A1125" s="0" t="inlineStr">
        <is>
          <t xml:space="preserve">2017-06-19</t>
        </is>
      </c>
      <c r="B1125" s="16">
        <v>42905</v>
      </c>
      <c r="C1125" s="8">
        <v>35.51</v>
      </c>
      <c r="D1125" s="4">
        <v>21583752</v>
      </c>
      <c r="E1125" s="0" t="str">
        <f>"jun17"</f>
        <v>jun17</v>
      </c>
      <c r="F1125" s="4">
        <v>0</v>
      </c>
    </row>
    <row r="1126">
      <c r="A1126" s="0" t="inlineStr">
        <is>
          <t xml:space="preserve">2017-06-20</t>
        </is>
      </c>
      <c r="B1126" s="16">
        <v>42906</v>
      </c>
      <c r="C1126" s="8">
        <v>34.86</v>
      </c>
      <c r="D1126" s="4">
        <v>21536505</v>
      </c>
      <c r="E1126" s="0" t="str">
        <f>"jun17"</f>
        <v>jun17</v>
      </c>
      <c r="F1126" s="4">
        <v>0</v>
      </c>
    </row>
    <row r="1127">
      <c r="A1127" s="0" t="inlineStr">
        <is>
          <t xml:space="preserve">2017-06-21</t>
        </is>
      </c>
      <c r="B1127" s="16">
        <v>42907</v>
      </c>
      <c r="C1127" s="8">
        <v>34.58</v>
      </c>
      <c r="D1127" s="4">
        <v>27138493</v>
      </c>
      <c r="E1127" s="0" t="str">
        <f>"jun17"</f>
        <v>jun17</v>
      </c>
      <c r="F1127" s="4">
        <v>0</v>
      </c>
    </row>
    <row r="1128">
      <c r="A1128" s="0" t="inlineStr">
        <is>
          <t xml:space="preserve">2017-06-22</t>
        </is>
      </c>
      <c r="B1128" s="16">
        <v>42908</v>
      </c>
      <c r="C1128" s="8">
        <v>34.36</v>
      </c>
      <c r="D1128" s="4">
        <v>24602910</v>
      </c>
      <c r="E1128" s="0" t="str">
        <f>"jun17"</f>
        <v>jun17</v>
      </c>
      <c r="F1128" s="4">
        <v>0</v>
      </c>
    </row>
    <row r="1129">
      <c r="A1129" s="0" t="inlineStr">
        <is>
          <t xml:space="preserve">2017-06-23</t>
        </is>
      </c>
      <c r="B1129" s="16">
        <v>42909</v>
      </c>
      <c r="C1129" s="8">
        <v>34.19</v>
      </c>
      <c r="D1129" s="4">
        <v>29260888</v>
      </c>
      <c r="E1129" s="0" t="str">
        <f>"jun17"</f>
        <v>jun17</v>
      </c>
      <c r="F1129" s="4">
        <v>0</v>
      </c>
    </row>
    <row r="1130">
      <c r="A1130" s="0" t="inlineStr">
        <is>
          <t xml:space="preserve">2017-06-26</t>
        </is>
      </c>
      <c r="B1130" s="16">
        <v>42912</v>
      </c>
      <c r="C1130" s="8">
        <v>34.07</v>
      </c>
      <c r="D1130" s="4">
        <v>18854766</v>
      </c>
      <c r="E1130" s="0" t="str">
        <f>"jun17"</f>
        <v>jun17</v>
      </c>
      <c r="F1130" s="4">
        <v>0</v>
      </c>
    </row>
    <row r="1131">
      <c r="A1131" s="0" t="inlineStr">
        <is>
          <t xml:space="preserve">2017-06-27</t>
        </is>
      </c>
      <c r="B1131" s="16">
        <v>42913</v>
      </c>
      <c r="C1131" s="8">
        <v>33.65</v>
      </c>
      <c r="D1131" s="4">
        <v>27078918</v>
      </c>
      <c r="E1131" s="0" t="str">
        <f>"jun17"</f>
        <v>jun17</v>
      </c>
      <c r="F1131" s="4">
        <v>0</v>
      </c>
    </row>
    <row r="1132">
      <c r="A1132" s="0" t="inlineStr">
        <is>
          <t xml:space="preserve">2017-06-28</t>
        </is>
      </c>
      <c r="B1132" s="16">
        <v>42914</v>
      </c>
      <c r="C1132" s="8">
        <v>34.2</v>
      </c>
      <c r="D1132" s="4">
        <v>25940057</v>
      </c>
      <c r="E1132" s="0" t="str">
        <f>"jun17"</f>
        <v>jun17</v>
      </c>
      <c r="F1132" s="4">
        <v>0</v>
      </c>
    </row>
    <row r="1133">
      <c r="A1133" s="0" t="inlineStr">
        <is>
          <t xml:space="preserve">2017-06-29</t>
        </is>
      </c>
      <c r="B1133" s="16">
        <v>42915</v>
      </c>
      <c r="C1133" s="8">
        <v>33.54</v>
      </c>
      <c r="D1133" s="4">
        <v>25215664</v>
      </c>
      <c r="E1133" s="0" t="str">
        <f>"jun17"</f>
        <v>jun17</v>
      </c>
      <c r="F1133" s="4">
        <v>0</v>
      </c>
    </row>
    <row r="1134">
      <c r="A1134" s="0" t="inlineStr">
        <is>
          <t xml:space="preserve">2017-06-30</t>
        </is>
      </c>
      <c r="B1134" s="16">
        <v>42916</v>
      </c>
      <c r="C1134" s="8">
        <v>33.74</v>
      </c>
      <c r="D1134" s="4">
        <v>24432020</v>
      </c>
      <c r="E1134" s="0" t="str">
        <f>"jun17"</f>
        <v>jun17</v>
      </c>
      <c r="F1134" s="4">
        <v>1</v>
      </c>
    </row>
    <row r="1135">
      <c r="A1135" s="0" t="inlineStr">
        <is>
          <t xml:space="preserve">2017-07-03</t>
        </is>
      </c>
      <c r="B1135" s="16">
        <v>42919</v>
      </c>
      <c r="C1135" s="8">
        <v>33.46</v>
      </c>
      <c r="D1135" s="4">
        <v>12676894</v>
      </c>
      <c r="E1135" s="0" t="str">
        <f>"jul17"</f>
        <v>jul17</v>
      </c>
      <c r="F1135" s="4">
        <v>0</v>
      </c>
    </row>
    <row r="1136">
      <c r="A1136" s="0" t="inlineStr">
        <is>
          <t xml:space="preserve">2017-07-05</t>
        </is>
      </c>
      <c r="B1136" s="16">
        <v>42921</v>
      </c>
      <c r="C1136" s="8">
        <v>34.34</v>
      </c>
      <c r="D1136" s="4">
        <v>30010803</v>
      </c>
      <c r="E1136" s="0" t="str">
        <f>"jul17"</f>
        <v>jul17</v>
      </c>
      <c r="F1136" s="4">
        <v>0</v>
      </c>
    </row>
    <row r="1137">
      <c r="A1137" s="0" t="inlineStr">
        <is>
          <t xml:space="preserve">2017-07-06</t>
        </is>
      </c>
      <c r="B1137" s="16">
        <v>42922</v>
      </c>
      <c r="C1137" s="8">
        <v>33.63</v>
      </c>
      <c r="D1137" s="4">
        <v>20733189</v>
      </c>
      <c r="E1137" s="0" t="str">
        <f>"jul17"</f>
        <v>jul17</v>
      </c>
      <c r="F1137" s="4">
        <v>0</v>
      </c>
    </row>
    <row r="1138">
      <c r="A1138" s="0" t="inlineStr">
        <is>
          <t xml:space="preserve">2017-07-07</t>
        </is>
      </c>
      <c r="B1138" s="16">
        <v>42923</v>
      </c>
      <c r="C1138" s="8">
        <v>33.88</v>
      </c>
      <c r="D1138" s="4">
        <v>18304460</v>
      </c>
      <c r="E1138" s="0" t="str">
        <f>"jul17"</f>
        <v>jul17</v>
      </c>
      <c r="F1138" s="4">
        <v>0</v>
      </c>
    </row>
    <row r="1139">
      <c r="A1139" s="0" t="inlineStr">
        <is>
          <t xml:space="preserve">2017-07-10</t>
        </is>
      </c>
      <c r="B1139" s="16">
        <v>42926</v>
      </c>
      <c r="C1139" s="8">
        <v>33.65</v>
      </c>
      <c r="D1139" s="4">
        <v>29918436</v>
      </c>
      <c r="E1139" s="0" t="str">
        <f>"jul17"</f>
        <v>jul17</v>
      </c>
      <c r="F1139" s="4">
        <v>0</v>
      </c>
    </row>
    <row r="1140">
      <c r="A1140" s="0" t="inlineStr">
        <is>
          <t xml:space="preserve">2017-07-11</t>
        </is>
      </c>
      <c r="B1140" s="16">
        <v>42927</v>
      </c>
      <c r="C1140" s="8">
        <v>33.92</v>
      </c>
      <c r="D1140" s="4">
        <v>25737540</v>
      </c>
      <c r="E1140" s="0" t="str">
        <f>"jul17"</f>
        <v>jul17</v>
      </c>
      <c r="F1140" s="4">
        <v>0</v>
      </c>
    </row>
    <row r="1141">
      <c r="A1141" s="0" t="inlineStr">
        <is>
          <t xml:space="preserve">2017-07-12</t>
        </is>
      </c>
      <c r="B1141" s="16">
        <v>42928</v>
      </c>
      <c r="C1141" s="8">
        <v>34.25</v>
      </c>
      <c r="D1141" s="4">
        <v>23768337</v>
      </c>
      <c r="E1141" s="0" t="str">
        <f>"jul17"</f>
        <v>jul17</v>
      </c>
      <c r="F1141" s="4">
        <v>0</v>
      </c>
    </row>
    <row r="1142">
      <c r="A1142" s="0" t="inlineStr">
        <is>
          <t xml:space="preserve">2017-07-13</t>
        </is>
      </c>
      <c r="B1142" s="16">
        <v>42929</v>
      </c>
      <c r="C1142" s="8">
        <v>34.24</v>
      </c>
      <c r="D1142" s="4">
        <v>15046199</v>
      </c>
      <c r="E1142" s="0" t="str">
        <f>"jul17"</f>
        <v>jul17</v>
      </c>
      <c r="F1142" s="4">
        <v>0</v>
      </c>
    </row>
    <row r="1143">
      <c r="A1143" s="0" t="inlineStr">
        <is>
          <t xml:space="preserve">2017-07-14</t>
        </is>
      </c>
      <c r="B1143" s="16">
        <v>42930</v>
      </c>
      <c r="C1143" s="8">
        <v>34.68</v>
      </c>
      <c r="D1143" s="4">
        <v>16316353</v>
      </c>
      <c r="E1143" s="0" t="str">
        <f>"jul17"</f>
        <v>jul17</v>
      </c>
      <c r="F1143" s="4">
        <v>0</v>
      </c>
    </row>
    <row r="1144">
      <c r="A1144" s="0" t="inlineStr">
        <is>
          <t xml:space="preserve">2017-07-17</t>
        </is>
      </c>
      <c r="B1144" s="16">
        <v>42933</v>
      </c>
      <c r="C1144" s="8">
        <v>34.47</v>
      </c>
      <c r="D1144" s="4">
        <v>21044407</v>
      </c>
      <c r="E1144" s="0" t="str">
        <f>"jul17"</f>
        <v>jul17</v>
      </c>
      <c r="F1144" s="4">
        <v>0</v>
      </c>
    </row>
    <row r="1145">
      <c r="A1145" s="0" t="inlineStr">
        <is>
          <t xml:space="preserve">2017-07-18</t>
        </is>
      </c>
      <c r="B1145" s="16">
        <v>42934</v>
      </c>
      <c r="C1145" s="8">
        <v>34.53</v>
      </c>
      <c r="D1145" s="4">
        <v>14362830</v>
      </c>
      <c r="E1145" s="0" t="str">
        <f>"jul17"</f>
        <v>jul17</v>
      </c>
      <c r="F1145" s="4">
        <v>0</v>
      </c>
    </row>
    <row r="1146">
      <c r="A1146" s="0" t="inlineStr">
        <is>
          <t xml:space="preserve">2017-07-19</t>
        </is>
      </c>
      <c r="B1146" s="16">
        <v>42935</v>
      </c>
      <c r="C1146" s="8">
        <v>34.56</v>
      </c>
      <c r="D1146" s="4">
        <v>17036197</v>
      </c>
      <c r="E1146" s="0" t="str">
        <f>"jul17"</f>
        <v>jul17</v>
      </c>
      <c r="F1146" s="4">
        <v>0</v>
      </c>
    </row>
    <row r="1147">
      <c r="A1147" s="0" t="inlineStr">
        <is>
          <t xml:space="preserve">2017-07-20</t>
        </is>
      </c>
      <c r="B1147" s="16">
        <v>42936</v>
      </c>
      <c r="C1147" s="8">
        <v>34.75</v>
      </c>
      <c r="D1147" s="4">
        <v>17506216</v>
      </c>
      <c r="E1147" s="0" t="str">
        <f>"jul17"</f>
        <v>jul17</v>
      </c>
      <c r="F1147" s="4">
        <v>0</v>
      </c>
    </row>
    <row r="1148">
      <c r="A1148" s="0" t="inlineStr">
        <is>
          <t xml:space="preserve">2017-07-21</t>
        </is>
      </c>
      <c r="B1148" s="16">
        <v>42937</v>
      </c>
      <c r="C1148" s="8">
        <v>34.73</v>
      </c>
      <c r="D1148" s="4">
        <v>22245041</v>
      </c>
      <c r="E1148" s="0" t="str">
        <f>"jul17"</f>
        <v>jul17</v>
      </c>
      <c r="F1148" s="4">
        <v>0</v>
      </c>
    </row>
    <row r="1149">
      <c r="A1149" s="0" t="inlineStr">
        <is>
          <t xml:space="preserve">2017-07-24</t>
        </is>
      </c>
      <c r="B1149" s="16">
        <v>42940</v>
      </c>
      <c r="C1149" s="8">
        <v>34.5</v>
      </c>
      <c r="D1149" s="4">
        <v>16146284</v>
      </c>
      <c r="E1149" s="0" t="str">
        <f>"jul17"</f>
        <v>jul17</v>
      </c>
      <c r="F1149" s="4">
        <v>0</v>
      </c>
    </row>
    <row r="1150">
      <c r="A1150" s="0" t="inlineStr">
        <is>
          <t xml:space="preserve">2017-07-25</t>
        </is>
      </c>
      <c r="B1150" s="16">
        <v>42941</v>
      </c>
      <c r="C1150" s="8">
        <v>34.67</v>
      </c>
      <c r="D1150" s="4">
        <v>18096682</v>
      </c>
      <c r="E1150" s="0" t="str">
        <f>"jul17"</f>
        <v>jul17</v>
      </c>
      <c r="F1150" s="4">
        <v>0</v>
      </c>
    </row>
    <row r="1151">
      <c r="A1151" s="0" t="inlineStr">
        <is>
          <t xml:space="preserve">2017-07-26</t>
        </is>
      </c>
      <c r="B1151" s="16">
        <v>42942</v>
      </c>
      <c r="C1151" s="8">
        <v>34.75</v>
      </c>
      <c r="D1151" s="4">
        <v>15499322</v>
      </c>
      <c r="E1151" s="0" t="str">
        <f>"jul17"</f>
        <v>jul17</v>
      </c>
      <c r="F1151" s="4">
        <v>0</v>
      </c>
    </row>
    <row r="1152">
      <c r="A1152" s="0" t="inlineStr">
        <is>
          <t xml:space="preserve">2017-07-27</t>
        </is>
      </c>
      <c r="B1152" s="16">
        <v>42943</v>
      </c>
      <c r="C1152" s="8">
        <v>34.97</v>
      </c>
      <c r="D1152" s="4">
        <v>43062842</v>
      </c>
      <c r="E1152" s="0" t="str">
        <f>"jul17"</f>
        <v>jul17</v>
      </c>
      <c r="F1152" s="4">
        <v>0</v>
      </c>
    </row>
    <row r="1153">
      <c r="A1153" s="0" t="inlineStr">
        <is>
          <t xml:space="preserve">2017-07-28</t>
        </is>
      </c>
      <c r="B1153" s="16">
        <v>42944</v>
      </c>
      <c r="C1153" s="8">
        <v>35.31</v>
      </c>
      <c r="D1153" s="4">
        <v>36291484</v>
      </c>
      <c r="E1153" s="0" t="str">
        <f>"jul17"</f>
        <v>jul17</v>
      </c>
      <c r="F1153" s="4">
        <v>0</v>
      </c>
    </row>
    <row r="1154">
      <c r="A1154" s="0" t="inlineStr">
        <is>
          <t xml:space="preserve">2017-07-31</t>
        </is>
      </c>
      <c r="B1154" s="16">
        <v>42947</v>
      </c>
      <c r="C1154" s="8">
        <v>35.47</v>
      </c>
      <c r="D1154" s="4">
        <v>27056989</v>
      </c>
      <c r="E1154" s="0" t="str">
        <f>"jul17"</f>
        <v>jul17</v>
      </c>
      <c r="F1154" s="4">
        <v>1</v>
      </c>
    </row>
    <row r="1155">
      <c r="A1155" s="0" t="inlineStr">
        <is>
          <t xml:space="preserve">2017-08-01</t>
        </is>
      </c>
      <c r="B1155" s="16">
        <v>42948</v>
      </c>
      <c r="C1155" s="8">
        <v>36.35</v>
      </c>
      <c r="D1155" s="4">
        <v>38710244</v>
      </c>
      <c r="E1155" s="0" t="str">
        <f>"aug17"</f>
        <v>aug17</v>
      </c>
      <c r="F1155" s="4">
        <v>0</v>
      </c>
    </row>
    <row r="1156">
      <c r="A1156" s="0" t="inlineStr">
        <is>
          <t xml:space="preserve">2017-08-02</t>
        </is>
      </c>
      <c r="B1156" s="16">
        <v>42949</v>
      </c>
      <c r="C1156" s="8">
        <v>36.64</v>
      </c>
      <c r="D1156" s="4">
        <v>35004283</v>
      </c>
      <c r="E1156" s="0" t="str">
        <f>"aug17"</f>
        <v>aug17</v>
      </c>
      <c r="F1156" s="4">
        <v>0</v>
      </c>
    </row>
    <row r="1157">
      <c r="A1157" s="0" t="inlineStr">
        <is>
          <t xml:space="preserve">2017-08-03</t>
        </is>
      </c>
      <c r="B1157" s="16">
        <v>42950</v>
      </c>
      <c r="C1157" s="8">
        <v>36.49</v>
      </c>
      <c r="D1157" s="4">
        <v>26611347</v>
      </c>
      <c r="E1157" s="0" t="str">
        <f>"aug17"</f>
        <v>aug17</v>
      </c>
      <c r="F1157" s="4">
        <v>0</v>
      </c>
    </row>
    <row r="1158">
      <c r="A1158" s="0" t="inlineStr">
        <is>
          <t xml:space="preserve">2017-08-04</t>
        </is>
      </c>
      <c r="B1158" s="16">
        <v>42951</v>
      </c>
      <c r="C1158" s="8">
        <v>36.3</v>
      </c>
      <c r="D1158" s="4">
        <v>20520301</v>
      </c>
      <c r="E1158" s="0" t="str">
        <f>"aug17"</f>
        <v>aug17</v>
      </c>
      <c r="F1158" s="4">
        <v>0</v>
      </c>
    </row>
    <row r="1159">
      <c r="A1159" s="0" t="inlineStr">
        <is>
          <t xml:space="preserve">2017-08-07</t>
        </is>
      </c>
      <c r="B1159" s="16">
        <v>42954</v>
      </c>
      <c r="C1159" s="8">
        <v>36.43</v>
      </c>
      <c r="D1159" s="4">
        <v>18169335</v>
      </c>
      <c r="E1159" s="0" t="str">
        <f>"aug17"</f>
        <v>aug17</v>
      </c>
      <c r="F1159" s="4">
        <v>0</v>
      </c>
    </row>
    <row r="1160">
      <c r="A1160" s="0" t="inlineStr">
        <is>
          <t xml:space="preserve">2017-08-08</t>
        </is>
      </c>
      <c r="B1160" s="16">
        <v>42955</v>
      </c>
      <c r="C1160" s="8">
        <v>36.41</v>
      </c>
      <c r="D1160" s="4">
        <v>22819871</v>
      </c>
      <c r="E1160" s="0" t="str">
        <f>"aug17"</f>
        <v>aug17</v>
      </c>
      <c r="F1160" s="4">
        <v>0</v>
      </c>
    </row>
    <row r="1161">
      <c r="A1161" s="0" t="inlineStr">
        <is>
          <t xml:space="preserve">2017-08-09</t>
        </is>
      </c>
      <c r="B1161" s="16">
        <v>42956</v>
      </c>
      <c r="C1161" s="8">
        <v>36.59</v>
      </c>
      <c r="D1161" s="4">
        <v>22796797</v>
      </c>
      <c r="E1161" s="0" t="str">
        <f>"aug17"</f>
        <v>aug17</v>
      </c>
      <c r="F1161" s="4">
        <v>0</v>
      </c>
    </row>
    <row r="1162">
      <c r="A1162" s="0" t="inlineStr">
        <is>
          <t xml:space="preserve">2017-08-10</t>
        </is>
      </c>
      <c r="B1162" s="16">
        <v>42957</v>
      </c>
      <c r="C1162" s="8">
        <v>36.14</v>
      </c>
      <c r="D1162" s="4">
        <v>22693316</v>
      </c>
      <c r="E1162" s="0" t="str">
        <f>"aug17"</f>
        <v>aug17</v>
      </c>
      <c r="F1162" s="4">
        <v>0</v>
      </c>
    </row>
    <row r="1163">
      <c r="A1163" s="0" t="inlineStr">
        <is>
          <t xml:space="preserve">2017-08-11</t>
        </is>
      </c>
      <c r="B1163" s="16">
        <v>42958</v>
      </c>
      <c r="C1163" s="8">
        <v>35.87</v>
      </c>
      <c r="D1163" s="4">
        <v>19275060</v>
      </c>
      <c r="E1163" s="0" t="str">
        <f>"aug17"</f>
        <v>aug17</v>
      </c>
      <c r="F1163" s="4">
        <v>0</v>
      </c>
    </row>
    <row r="1164">
      <c r="A1164" s="0" t="inlineStr">
        <is>
          <t xml:space="preserve">2017-08-14</t>
        </is>
      </c>
      <c r="B1164" s="16">
        <v>42961</v>
      </c>
      <c r="C1164" s="8">
        <v>36.34</v>
      </c>
      <c r="D1164" s="4">
        <v>18469448</v>
      </c>
      <c r="E1164" s="0" t="str">
        <f>"aug17"</f>
        <v>aug17</v>
      </c>
      <c r="F1164" s="4">
        <v>0</v>
      </c>
    </row>
    <row r="1165">
      <c r="A1165" s="0" t="inlineStr">
        <is>
          <t xml:space="preserve">2017-08-15</t>
        </is>
      </c>
      <c r="B1165" s="16">
        <v>42962</v>
      </c>
      <c r="C1165" s="8">
        <v>36</v>
      </c>
      <c r="D1165" s="4">
        <v>21706563</v>
      </c>
      <c r="E1165" s="0" t="str">
        <f>"aug17"</f>
        <v>aug17</v>
      </c>
      <c r="F1165" s="4">
        <v>0</v>
      </c>
    </row>
    <row r="1166">
      <c r="A1166" s="0" t="inlineStr">
        <is>
          <t xml:space="preserve">2017-08-16</t>
        </is>
      </c>
      <c r="B1166" s="16">
        <v>42963</v>
      </c>
      <c r="C1166" s="8">
        <v>35.81</v>
      </c>
      <c r="D1166" s="4">
        <v>22013991</v>
      </c>
      <c r="E1166" s="0" t="str">
        <f>"aug17"</f>
        <v>aug17</v>
      </c>
      <c r="F1166" s="4">
        <v>0</v>
      </c>
    </row>
    <row r="1167">
      <c r="A1167" s="0" t="inlineStr">
        <is>
          <t xml:space="preserve">2017-08-17</t>
        </is>
      </c>
      <c r="B1167" s="16">
        <v>42964</v>
      </c>
      <c r="C1167" s="8">
        <v>35.17</v>
      </c>
      <c r="D1167" s="4">
        <v>19524961</v>
      </c>
      <c r="E1167" s="0" t="str">
        <f>"aug17"</f>
        <v>aug17</v>
      </c>
      <c r="F1167" s="4">
        <v>0</v>
      </c>
    </row>
    <row r="1168">
      <c r="A1168" s="0" t="inlineStr">
        <is>
          <t xml:space="preserve">2017-08-18</t>
        </is>
      </c>
      <c r="B1168" s="16">
        <v>42965</v>
      </c>
      <c r="C1168" s="8">
        <v>35.01</v>
      </c>
      <c r="D1168" s="4">
        <v>16231408</v>
      </c>
      <c r="E1168" s="0" t="str">
        <f>"aug17"</f>
        <v>aug17</v>
      </c>
      <c r="F1168" s="4">
        <v>0</v>
      </c>
    </row>
    <row r="1169">
      <c r="A1169" s="0" t="inlineStr">
        <is>
          <t xml:space="preserve">2017-08-21</t>
        </is>
      </c>
      <c r="B1169" s="16">
        <v>42968</v>
      </c>
      <c r="C1169" s="8">
        <v>34.92</v>
      </c>
      <c r="D1169" s="4">
        <v>26493271</v>
      </c>
      <c r="E1169" s="0" t="str">
        <f>"aug17"</f>
        <v>aug17</v>
      </c>
      <c r="F1169" s="4">
        <v>0</v>
      </c>
    </row>
    <row r="1170">
      <c r="A1170" s="0" t="inlineStr">
        <is>
          <t xml:space="preserve">2017-08-22</t>
        </is>
      </c>
      <c r="B1170" s="16">
        <v>42969</v>
      </c>
      <c r="C1170" s="8">
        <v>34.65</v>
      </c>
      <c r="D1170" s="4">
        <v>26097791</v>
      </c>
      <c r="E1170" s="0" t="str">
        <f>"aug17"</f>
        <v>aug17</v>
      </c>
      <c r="F1170" s="4">
        <v>0</v>
      </c>
    </row>
    <row r="1171">
      <c r="A1171" s="0" t="inlineStr">
        <is>
          <t xml:space="preserve">2017-08-23</t>
        </is>
      </c>
      <c r="B1171" s="16">
        <v>42970</v>
      </c>
      <c r="C1171" s="8">
        <v>34.66</v>
      </c>
      <c r="D1171" s="4">
        <v>19648134</v>
      </c>
      <c r="E1171" s="0" t="str">
        <f>"aug17"</f>
        <v>aug17</v>
      </c>
      <c r="F1171" s="4">
        <v>0</v>
      </c>
    </row>
    <row r="1172">
      <c r="A1172" s="0" t="inlineStr">
        <is>
          <t xml:space="preserve">2017-08-24</t>
        </is>
      </c>
      <c r="B1172" s="16">
        <v>42971</v>
      </c>
      <c r="C1172" s="8">
        <v>34.71</v>
      </c>
      <c r="D1172" s="4">
        <v>14301892</v>
      </c>
      <c r="E1172" s="0" t="str">
        <f>"aug17"</f>
        <v>aug17</v>
      </c>
      <c r="F1172" s="4">
        <v>0</v>
      </c>
    </row>
    <row r="1173">
      <c r="A1173" s="0" t="inlineStr">
        <is>
          <t xml:space="preserve">2017-08-25</t>
        </is>
      </c>
      <c r="B1173" s="16">
        <v>42972</v>
      </c>
      <c r="C1173" s="8">
        <v>34.67</v>
      </c>
      <c r="D1173" s="4">
        <v>14726829</v>
      </c>
      <c r="E1173" s="0" t="str">
        <f>"aug17"</f>
        <v>aug17</v>
      </c>
      <c r="F1173" s="4">
        <v>0</v>
      </c>
    </row>
    <row r="1174">
      <c r="A1174" s="0" t="inlineStr">
        <is>
          <t xml:space="preserve">2017-08-28</t>
        </is>
      </c>
      <c r="B1174" s="16">
        <v>42975</v>
      </c>
      <c r="C1174" s="8">
        <v>34.65</v>
      </c>
      <c r="D1174" s="4">
        <v>20712876</v>
      </c>
      <c r="E1174" s="0" t="str">
        <f>"aug17"</f>
        <v>aug17</v>
      </c>
      <c r="F1174" s="4">
        <v>0</v>
      </c>
    </row>
    <row r="1175">
      <c r="A1175" s="0" t="inlineStr">
        <is>
          <t xml:space="preserve">2017-08-29</t>
        </is>
      </c>
      <c r="B1175" s="16">
        <v>42976</v>
      </c>
      <c r="C1175" s="8">
        <v>34.73</v>
      </c>
      <c r="D1175" s="4">
        <v>15843668</v>
      </c>
      <c r="E1175" s="0" t="str">
        <f>"aug17"</f>
        <v>aug17</v>
      </c>
      <c r="F1175" s="4">
        <v>0</v>
      </c>
    </row>
    <row r="1176">
      <c r="A1176" s="0" t="inlineStr">
        <is>
          <t xml:space="preserve">2017-08-30</t>
        </is>
      </c>
      <c r="B1176" s="16">
        <v>42977</v>
      </c>
      <c r="C1176" s="8">
        <v>34.89</v>
      </c>
      <c r="D1176" s="4">
        <v>18565007</v>
      </c>
      <c r="E1176" s="0" t="str">
        <f>"aug17"</f>
        <v>aug17</v>
      </c>
      <c r="F1176" s="4">
        <v>0</v>
      </c>
    </row>
    <row r="1177">
      <c r="A1177" s="0" t="inlineStr">
        <is>
          <t xml:space="preserve">2017-08-31</t>
        </is>
      </c>
      <c r="B1177" s="16">
        <v>42978</v>
      </c>
      <c r="C1177" s="8">
        <v>35.07</v>
      </c>
      <c r="D1177" s="4">
        <v>16366772</v>
      </c>
      <c r="E1177" s="0" t="str">
        <f>"aug17"</f>
        <v>aug17</v>
      </c>
      <c r="F1177" s="4">
        <v>1</v>
      </c>
    </row>
    <row r="1178">
      <c r="A1178" s="0" t="inlineStr">
        <is>
          <t xml:space="preserve">2017-09-01</t>
        </is>
      </c>
      <c r="B1178" s="16">
        <v>42979</v>
      </c>
      <c r="C1178" s="8">
        <v>35.09</v>
      </c>
      <c r="D1178" s="4">
        <v>12821972</v>
      </c>
      <c r="E1178" s="0" t="str">
        <f>"sep17"</f>
        <v>sep17</v>
      </c>
      <c r="F1178" s="4">
        <v>0</v>
      </c>
    </row>
    <row r="1179">
      <c r="A1179" s="0" t="inlineStr">
        <is>
          <t xml:space="preserve">2017-09-05</t>
        </is>
      </c>
      <c r="B1179" s="16">
        <v>42983</v>
      </c>
      <c r="C1179" s="8">
        <v>35.02</v>
      </c>
      <c r="D1179" s="4">
        <v>19300594</v>
      </c>
      <c r="E1179" s="0" t="str">
        <f>"sep17"</f>
        <v>sep17</v>
      </c>
      <c r="F1179" s="4">
        <v>0</v>
      </c>
    </row>
    <row r="1180">
      <c r="A1180" s="0" t="inlineStr">
        <is>
          <t xml:space="preserve">2017-09-06</t>
        </is>
      </c>
      <c r="B1180" s="16">
        <v>42984</v>
      </c>
      <c r="C1180" s="8">
        <v>35.76</v>
      </c>
      <c r="D1180" s="4">
        <v>28076438</v>
      </c>
      <c r="E1180" s="0" t="str">
        <f>"sep17"</f>
        <v>sep17</v>
      </c>
      <c r="F1180" s="4">
        <v>0</v>
      </c>
    </row>
    <row r="1181">
      <c r="A1181" s="0" t="inlineStr">
        <is>
          <t xml:space="preserve">2017-09-07</t>
        </is>
      </c>
      <c r="B1181" s="16">
        <v>42985</v>
      </c>
      <c r="C1181" s="8">
        <v>35.54</v>
      </c>
      <c r="D1181" s="4">
        <v>16297077</v>
      </c>
      <c r="E1181" s="0" t="str">
        <f>"sep17"</f>
        <v>sep17</v>
      </c>
      <c r="F1181" s="4">
        <v>0</v>
      </c>
    </row>
    <row r="1182">
      <c r="A1182" s="0" t="inlineStr">
        <is>
          <t xml:space="preserve">2017-09-08</t>
        </is>
      </c>
      <c r="B1182" s="16">
        <v>42986</v>
      </c>
      <c r="C1182" s="8">
        <v>35.19</v>
      </c>
      <c r="D1182" s="4">
        <v>14125018</v>
      </c>
      <c r="E1182" s="0" t="str">
        <f>"sep17"</f>
        <v>sep17</v>
      </c>
      <c r="F1182" s="4">
        <v>0</v>
      </c>
    </row>
    <row r="1183">
      <c r="A1183" s="0" t="inlineStr">
        <is>
          <t xml:space="preserve">2017-09-11</t>
        </is>
      </c>
      <c r="B1183" s="16">
        <v>42989</v>
      </c>
      <c r="C1183" s="8">
        <v>35.77</v>
      </c>
      <c r="D1183" s="4">
        <v>20037575</v>
      </c>
      <c r="E1183" s="0" t="str">
        <f>"sep17"</f>
        <v>sep17</v>
      </c>
      <c r="F1183" s="4">
        <v>0</v>
      </c>
    </row>
    <row r="1184">
      <c r="A1184" s="0" t="inlineStr">
        <is>
          <t xml:space="preserve">2017-09-12</t>
        </is>
      </c>
      <c r="B1184" s="16">
        <v>42990</v>
      </c>
      <c r="C1184" s="8">
        <v>36.09</v>
      </c>
      <c r="D1184" s="4">
        <v>19489892</v>
      </c>
      <c r="E1184" s="0" t="str">
        <f>"sep17"</f>
        <v>sep17</v>
      </c>
      <c r="F1184" s="4">
        <v>0</v>
      </c>
    </row>
    <row r="1185">
      <c r="A1185" s="0" t="inlineStr">
        <is>
          <t xml:space="preserve">2017-09-13</t>
        </is>
      </c>
      <c r="B1185" s="16">
        <v>42991</v>
      </c>
      <c r="C1185" s="8">
        <v>36.33</v>
      </c>
      <c r="D1185" s="4">
        <v>15509787</v>
      </c>
      <c r="E1185" s="0" t="str">
        <f>"sep17"</f>
        <v>sep17</v>
      </c>
      <c r="F1185" s="4">
        <v>0</v>
      </c>
    </row>
    <row r="1186">
      <c r="A1186" s="0" t="inlineStr">
        <is>
          <t xml:space="preserve">2017-09-14</t>
        </is>
      </c>
      <c r="B1186" s="16">
        <v>42992</v>
      </c>
      <c r="C1186" s="8">
        <v>36.48</v>
      </c>
      <c r="D1186" s="4">
        <v>18093946</v>
      </c>
      <c r="E1186" s="0" t="str">
        <f>"sep17"</f>
        <v>sep17</v>
      </c>
      <c r="F1186" s="4">
        <v>0</v>
      </c>
    </row>
    <row r="1187">
      <c r="A1187" s="0" t="inlineStr">
        <is>
          <t xml:space="preserve">2017-09-15</t>
        </is>
      </c>
      <c r="B1187" s="16">
        <v>42993</v>
      </c>
      <c r="C1187" s="8">
        <v>37</v>
      </c>
      <c r="D1187" s="4">
        <v>33596072</v>
      </c>
      <c r="E1187" s="0" t="str">
        <f>"sep17"</f>
        <v>sep17</v>
      </c>
      <c r="F1187" s="4">
        <v>0</v>
      </c>
    </row>
    <row r="1188">
      <c r="A1188" s="0" t="inlineStr">
        <is>
          <t xml:space="preserve">2017-09-18</t>
        </is>
      </c>
      <c r="B1188" s="16">
        <v>42996</v>
      </c>
      <c r="C1188" s="8">
        <v>37</v>
      </c>
      <c r="D1188" s="4">
        <v>19393834</v>
      </c>
      <c r="E1188" s="0" t="str">
        <f>"sep17"</f>
        <v>sep17</v>
      </c>
      <c r="F1188" s="4">
        <v>0</v>
      </c>
    </row>
    <row r="1189">
      <c r="A1189" s="0" t="inlineStr">
        <is>
          <t xml:space="preserve">2017-09-19</t>
        </is>
      </c>
      <c r="B1189" s="16">
        <v>42997</v>
      </c>
      <c r="C1189" s="8">
        <v>37.23</v>
      </c>
      <c r="D1189" s="4">
        <v>23850525</v>
      </c>
      <c r="E1189" s="0" t="str">
        <f>"sep17"</f>
        <v>sep17</v>
      </c>
      <c r="F1189" s="4">
        <v>0</v>
      </c>
    </row>
    <row r="1190">
      <c r="A1190" s="0" t="inlineStr">
        <is>
          <t xml:space="preserve">2017-09-20</t>
        </is>
      </c>
      <c r="B1190" s="16">
        <v>42998</v>
      </c>
      <c r="C1190" s="8">
        <v>37.07</v>
      </c>
      <c r="D1190" s="4">
        <v>23957476</v>
      </c>
      <c r="E1190" s="0" t="str">
        <f>"sep17"</f>
        <v>sep17</v>
      </c>
      <c r="F1190" s="4">
        <v>0</v>
      </c>
    </row>
    <row r="1191">
      <c r="A1191" s="0" t="inlineStr">
        <is>
          <t xml:space="preserve">2017-09-21</t>
        </is>
      </c>
      <c r="B1191" s="16">
        <v>42999</v>
      </c>
      <c r="C1191" s="8">
        <v>37.2</v>
      </c>
      <c r="D1191" s="4">
        <v>22954158</v>
      </c>
      <c r="E1191" s="0" t="str">
        <f>"sep17"</f>
        <v>sep17</v>
      </c>
      <c r="F1191" s="4">
        <v>0</v>
      </c>
    </row>
    <row r="1192">
      <c r="A1192" s="0" t="inlineStr">
        <is>
          <t xml:space="preserve">2017-09-22</t>
        </is>
      </c>
      <c r="B1192" s="16">
        <v>43000</v>
      </c>
      <c r="C1192" s="8">
        <v>37.18</v>
      </c>
      <c r="D1192" s="4">
        <v>21631754</v>
      </c>
      <c r="E1192" s="0" t="str">
        <f>"sep17"</f>
        <v>sep17</v>
      </c>
      <c r="F1192" s="4">
        <v>0</v>
      </c>
    </row>
    <row r="1193">
      <c r="A1193" s="0" t="inlineStr">
        <is>
          <t xml:space="preserve">2017-09-25</t>
        </is>
      </c>
      <c r="B1193" s="16">
        <v>43003</v>
      </c>
      <c r="C1193" s="8">
        <v>37.16</v>
      </c>
      <c r="D1193" s="4">
        <v>23180838</v>
      </c>
      <c r="E1193" s="0" t="str">
        <f>"sep17"</f>
        <v>sep17</v>
      </c>
      <c r="F1193" s="4">
        <v>0</v>
      </c>
    </row>
    <row r="1194">
      <c r="A1194" s="0" t="inlineStr">
        <is>
          <t xml:space="preserve">2017-09-26</t>
        </is>
      </c>
      <c r="B1194" s="16">
        <v>43004</v>
      </c>
      <c r="C1194" s="8">
        <v>37.47</v>
      </c>
      <c r="D1194" s="4">
        <v>29790369</v>
      </c>
      <c r="E1194" s="0" t="str">
        <f>"sep17"</f>
        <v>sep17</v>
      </c>
      <c r="F1194" s="4">
        <v>0</v>
      </c>
    </row>
    <row r="1195">
      <c r="A1195" s="0" t="inlineStr">
        <is>
          <t xml:space="preserve">2017-09-27</t>
        </is>
      </c>
      <c r="B1195" s="16">
        <v>43005</v>
      </c>
      <c r="C1195" s="8">
        <v>37.54</v>
      </c>
      <c r="D1195" s="4">
        <v>25981384</v>
      </c>
      <c r="E1195" s="0" t="str">
        <f>"sep17"</f>
        <v>sep17</v>
      </c>
      <c r="F1195" s="4">
        <v>0</v>
      </c>
    </row>
    <row r="1196">
      <c r="A1196" s="0" t="inlineStr">
        <is>
          <t xml:space="preserve">2017-09-28</t>
        </is>
      </c>
      <c r="B1196" s="16">
        <v>43006</v>
      </c>
      <c r="C1196" s="8">
        <v>37.83</v>
      </c>
      <c r="D1196" s="4">
        <v>21171441</v>
      </c>
      <c r="E1196" s="0" t="str">
        <f>"sep17"</f>
        <v>sep17</v>
      </c>
      <c r="F1196" s="4">
        <v>0</v>
      </c>
    </row>
    <row r="1197">
      <c r="A1197" s="0" t="inlineStr">
        <is>
          <t xml:space="preserve">2017-09-29</t>
        </is>
      </c>
      <c r="B1197" s="16">
        <v>43007</v>
      </c>
      <c r="C1197" s="8">
        <v>38.08</v>
      </c>
      <c r="D1197" s="4">
        <v>23217336</v>
      </c>
      <c r="E1197" s="0" t="str">
        <f>"sep17"</f>
        <v>sep17</v>
      </c>
      <c r="F1197" s="4">
        <v>1</v>
      </c>
    </row>
    <row r="1198">
      <c r="A1198" s="0" t="inlineStr">
        <is>
          <t xml:space="preserve">2017-10-02</t>
        </is>
      </c>
      <c r="B1198" s="16">
        <v>43010</v>
      </c>
      <c r="C1198" s="8">
        <v>39.04</v>
      </c>
      <c r="D1198" s="4">
        <v>37394514</v>
      </c>
      <c r="E1198" s="0" t="str">
        <f>"oct17"</f>
        <v>oct17</v>
      </c>
      <c r="F1198" s="4">
        <v>0</v>
      </c>
    </row>
    <row r="1199">
      <c r="A1199" s="0" t="inlineStr">
        <is>
          <t xml:space="preserve">2017-10-03</t>
        </is>
      </c>
      <c r="B1199" s="16">
        <v>43011</v>
      </c>
      <c r="C1199" s="8">
        <v>39.38</v>
      </c>
      <c r="D1199" s="4">
        <v>34002193</v>
      </c>
      <c r="E1199" s="0" t="str">
        <f>"oct17"</f>
        <v>oct17</v>
      </c>
      <c r="F1199" s="4">
        <v>0</v>
      </c>
    </row>
    <row r="1200">
      <c r="A1200" s="0" t="inlineStr">
        <is>
          <t xml:space="preserve">2017-10-04</t>
        </is>
      </c>
      <c r="B1200" s="16">
        <v>43012</v>
      </c>
      <c r="C1200" s="8">
        <v>39.34</v>
      </c>
      <c r="D1200" s="4">
        <v>28368824</v>
      </c>
      <c r="E1200" s="0" t="str">
        <f>"oct17"</f>
        <v>oct17</v>
      </c>
      <c r="F1200" s="4">
        <v>0</v>
      </c>
    </row>
    <row r="1201">
      <c r="A1201" s="0" t="inlineStr">
        <is>
          <t xml:space="preserve">2017-10-05</t>
        </is>
      </c>
      <c r="B1201" s="16">
        <v>43013</v>
      </c>
      <c r="C1201" s="8">
        <v>39.53</v>
      </c>
      <c r="D1201" s="4">
        <v>17710277</v>
      </c>
      <c r="E1201" s="0" t="str">
        <f>"oct17"</f>
        <v>oct17</v>
      </c>
      <c r="F1201" s="4">
        <v>0</v>
      </c>
    </row>
    <row r="1202">
      <c r="A1202" s="0" t="inlineStr">
        <is>
          <t xml:space="preserve">2017-10-06</t>
        </is>
      </c>
      <c r="B1202" s="16">
        <v>43014</v>
      </c>
      <c r="C1202" s="8">
        <v>39.63</v>
      </c>
      <c r="D1202" s="4">
        <v>18887536</v>
      </c>
      <c r="E1202" s="0" t="str">
        <f>"oct17"</f>
        <v>oct17</v>
      </c>
      <c r="F1202" s="4">
        <v>0</v>
      </c>
    </row>
    <row r="1203">
      <c r="A1203" s="0" t="inlineStr">
        <is>
          <t xml:space="preserve">2017-10-09</t>
        </is>
      </c>
      <c r="B1203" s="16">
        <v>43017</v>
      </c>
      <c r="C1203" s="8">
        <v>39.86</v>
      </c>
      <c r="D1203" s="4">
        <v>18494080</v>
      </c>
      <c r="E1203" s="0" t="str">
        <f>"oct17"</f>
        <v>oct17</v>
      </c>
      <c r="F1203" s="4">
        <v>0</v>
      </c>
    </row>
    <row r="1204">
      <c r="A1204" s="0" t="inlineStr">
        <is>
          <t xml:space="preserve">2017-10-10</t>
        </is>
      </c>
      <c r="B1204" s="16">
        <v>43018</v>
      </c>
      <c r="C1204" s="8">
        <v>39.65</v>
      </c>
      <c r="D1204" s="4">
        <v>29890017</v>
      </c>
      <c r="E1204" s="0" t="str">
        <f>"oct17"</f>
        <v>oct17</v>
      </c>
      <c r="F1204" s="4">
        <v>0</v>
      </c>
    </row>
    <row r="1205">
      <c r="A1205" s="0" t="inlineStr">
        <is>
          <t xml:space="preserve">2017-10-11</t>
        </is>
      </c>
      <c r="B1205" s="16">
        <v>43019</v>
      </c>
      <c r="C1205" s="8">
        <v>39.3</v>
      </c>
      <c r="D1205" s="4">
        <v>30754708</v>
      </c>
      <c r="E1205" s="0" t="str">
        <f>"oct17"</f>
        <v>oct17</v>
      </c>
      <c r="F1205" s="4">
        <v>0</v>
      </c>
    </row>
    <row r="1206">
      <c r="A1206" s="0" t="inlineStr">
        <is>
          <t xml:space="preserve">2017-10-12</t>
        </is>
      </c>
      <c r="B1206" s="16">
        <v>43020</v>
      </c>
      <c r="C1206" s="8">
        <v>39.19</v>
      </c>
      <c r="D1206" s="4">
        <v>18286944</v>
      </c>
      <c r="E1206" s="0" t="str">
        <f>"oct17"</f>
        <v>oct17</v>
      </c>
      <c r="F1206" s="4">
        <v>0</v>
      </c>
    </row>
    <row r="1207">
      <c r="A1207" s="0" t="inlineStr">
        <is>
          <t xml:space="preserve">2017-10-13</t>
        </is>
      </c>
      <c r="B1207" s="16">
        <v>43021</v>
      </c>
      <c r="C1207" s="8">
        <v>39.67</v>
      </c>
      <c r="D1207" s="4">
        <v>16829366</v>
      </c>
      <c r="E1207" s="0" t="str">
        <f>"oct17"</f>
        <v>oct17</v>
      </c>
      <c r="F1207" s="4">
        <v>0</v>
      </c>
    </row>
    <row r="1208">
      <c r="A1208" s="0" t="inlineStr">
        <is>
          <t xml:space="preserve">2017-10-16</t>
        </is>
      </c>
      <c r="B1208" s="16">
        <v>43024</v>
      </c>
      <c r="C1208" s="8">
        <v>39.76</v>
      </c>
      <c r="D1208" s="4">
        <v>12489135</v>
      </c>
      <c r="E1208" s="0" t="str">
        <f>"oct17"</f>
        <v>oct17</v>
      </c>
      <c r="F1208" s="4">
        <v>0</v>
      </c>
    </row>
    <row r="1209">
      <c r="A1209" s="0" t="inlineStr">
        <is>
          <t xml:space="preserve">2017-10-17</t>
        </is>
      </c>
      <c r="B1209" s="16">
        <v>43025</v>
      </c>
      <c r="C1209" s="8">
        <v>39.79</v>
      </c>
      <c r="D1209" s="4">
        <v>15532818</v>
      </c>
      <c r="E1209" s="0" t="str">
        <f>"oct17"</f>
        <v>oct17</v>
      </c>
      <c r="F1209" s="4">
        <v>0</v>
      </c>
    </row>
    <row r="1210">
      <c r="A1210" s="0" t="inlineStr">
        <is>
          <t xml:space="preserve">2017-10-18</t>
        </is>
      </c>
      <c r="B1210" s="16">
        <v>43026</v>
      </c>
      <c r="C1210" s="8">
        <v>40.25</v>
      </c>
      <c r="D1210" s="4">
        <v>21424554</v>
      </c>
      <c r="E1210" s="0" t="str">
        <f>"oct17"</f>
        <v>oct17</v>
      </c>
      <c r="F1210" s="4">
        <v>0</v>
      </c>
    </row>
    <row r="1211">
      <c r="A1211" s="0" t="inlineStr">
        <is>
          <t xml:space="preserve">2017-10-19</t>
        </is>
      </c>
      <c r="B1211" s="16">
        <v>43027</v>
      </c>
      <c r="C1211" s="8">
        <v>40.09</v>
      </c>
      <c r="D1211" s="4">
        <v>19222705</v>
      </c>
      <c r="E1211" s="0" t="str">
        <f>"oct17"</f>
        <v>oct17</v>
      </c>
      <c r="F1211" s="4">
        <v>0</v>
      </c>
    </row>
    <row r="1212">
      <c r="A1212" s="0" t="inlineStr">
        <is>
          <t xml:space="preserve">2017-10-20</t>
        </is>
      </c>
      <c r="B1212" s="16">
        <v>43028</v>
      </c>
      <c r="C1212" s="8">
        <v>40.43</v>
      </c>
      <c r="D1212" s="4">
        <v>18335672</v>
      </c>
      <c r="E1212" s="0" t="str">
        <f>"oct17"</f>
        <v>oct17</v>
      </c>
      <c r="F1212" s="4">
        <v>0</v>
      </c>
    </row>
    <row r="1213">
      <c r="A1213" s="0" t="inlineStr">
        <is>
          <t xml:space="preserve">2017-10-23</t>
        </is>
      </c>
      <c r="B1213" s="16">
        <v>43031</v>
      </c>
      <c r="C1213" s="8">
        <v>40.83</v>
      </c>
      <c r="D1213" s="4">
        <v>28646966</v>
      </c>
      <c r="E1213" s="0" t="str">
        <f>"oct17"</f>
        <v>oct17</v>
      </c>
      <c r="F1213" s="4">
        <v>0</v>
      </c>
    </row>
    <row r="1214">
      <c r="A1214" s="0" t="inlineStr">
        <is>
          <t xml:space="preserve">2017-10-24</t>
        </is>
      </c>
      <c r="B1214" s="16">
        <v>43032</v>
      </c>
      <c r="C1214" s="8">
        <v>40.95</v>
      </c>
      <c r="D1214" s="4">
        <v>19652417</v>
      </c>
      <c r="E1214" s="0" t="str">
        <f>"oct17"</f>
        <v>oct17</v>
      </c>
      <c r="F1214" s="4">
        <v>0</v>
      </c>
    </row>
    <row r="1215">
      <c r="A1215" s="0" t="inlineStr">
        <is>
          <t xml:space="preserve">2017-10-25</t>
        </is>
      </c>
      <c r="B1215" s="16">
        <v>43033</v>
      </c>
      <c r="C1215" s="8">
        <v>40.78</v>
      </c>
      <c r="D1215" s="4">
        <v>24031660</v>
      </c>
      <c r="E1215" s="0" t="str">
        <f>"oct17"</f>
        <v>oct17</v>
      </c>
      <c r="F1215" s="4">
        <v>0</v>
      </c>
    </row>
    <row r="1216">
      <c r="A1216" s="0" t="inlineStr">
        <is>
          <t xml:space="preserve">2017-10-26</t>
        </is>
      </c>
      <c r="B1216" s="16">
        <v>43034</v>
      </c>
      <c r="C1216" s="8">
        <v>41.35</v>
      </c>
      <c r="D1216" s="4">
        <v>38247395</v>
      </c>
      <c r="E1216" s="0" t="str">
        <f>"oct17"</f>
        <v>oct17</v>
      </c>
      <c r="F1216" s="4">
        <v>0</v>
      </c>
    </row>
    <row r="1217">
      <c r="A1217" s="0" t="inlineStr">
        <is>
          <t xml:space="preserve">2017-10-27</t>
        </is>
      </c>
      <c r="B1217" s="16">
        <v>43035</v>
      </c>
      <c r="C1217" s="8">
        <v>44.4</v>
      </c>
      <c r="D1217" s="4">
        <v>90028300</v>
      </c>
      <c r="E1217" s="0" t="str">
        <f>"oct17"</f>
        <v>oct17</v>
      </c>
      <c r="F1217" s="4">
        <v>0</v>
      </c>
    </row>
    <row r="1218">
      <c r="A1218" s="0" t="inlineStr">
        <is>
          <t xml:space="preserve">2017-10-30</t>
        </is>
      </c>
      <c r="B1218" s="16">
        <v>43038</v>
      </c>
      <c r="C1218" s="8">
        <v>44.37</v>
      </c>
      <c r="D1218" s="4">
        <v>48161518</v>
      </c>
      <c r="E1218" s="0" t="str">
        <f>"oct17"</f>
        <v>oct17</v>
      </c>
      <c r="F1218" s="4">
        <v>0</v>
      </c>
    </row>
    <row r="1219">
      <c r="A1219" s="0" t="inlineStr">
        <is>
          <t xml:space="preserve">2017-10-31</t>
        </is>
      </c>
      <c r="B1219" s="16">
        <v>43039</v>
      </c>
      <c r="C1219" s="8">
        <v>45.49</v>
      </c>
      <c r="D1219" s="4">
        <v>47000920</v>
      </c>
      <c r="E1219" s="0" t="str">
        <f>"oct17"</f>
        <v>oct17</v>
      </c>
      <c r="F1219" s="4">
        <v>1</v>
      </c>
    </row>
    <row r="1220">
      <c r="A1220" s="0" t="inlineStr">
        <is>
          <t xml:space="preserve">2017-11-01</t>
        </is>
      </c>
      <c r="B1220" s="16">
        <v>43040</v>
      </c>
      <c r="C1220" s="8">
        <v>46.71</v>
      </c>
      <c r="D1220" s="4">
        <v>47813724</v>
      </c>
      <c r="E1220" s="0" t="str">
        <f>"nov17"</f>
        <v>nov17</v>
      </c>
      <c r="F1220" s="4">
        <v>0</v>
      </c>
    </row>
    <row r="1221">
      <c r="A1221" s="0" t="inlineStr">
        <is>
          <t xml:space="preserve">2017-11-02</t>
        </is>
      </c>
      <c r="B1221" s="16">
        <v>43041</v>
      </c>
      <c r="C1221" s="8">
        <v>47.1</v>
      </c>
      <c r="D1221" s="4">
        <v>44602250</v>
      </c>
      <c r="E1221" s="0" t="str">
        <f>"nov17"</f>
        <v>nov17</v>
      </c>
      <c r="F1221" s="4">
        <v>0</v>
      </c>
    </row>
    <row r="1222">
      <c r="A1222" s="0" t="inlineStr">
        <is>
          <t xml:space="preserve">2017-11-03</t>
        </is>
      </c>
      <c r="B1222" s="16">
        <v>43042</v>
      </c>
      <c r="C1222" s="8">
        <v>46.34</v>
      </c>
      <c r="D1222" s="4">
        <v>39298110</v>
      </c>
      <c r="E1222" s="0" t="str">
        <f>"nov17"</f>
        <v>nov17</v>
      </c>
      <c r="F1222" s="4">
        <v>0</v>
      </c>
    </row>
    <row r="1223">
      <c r="A1223" s="0" t="inlineStr">
        <is>
          <t xml:space="preserve">2017-11-06</t>
        </is>
      </c>
      <c r="B1223" s="16">
        <v>43045</v>
      </c>
      <c r="C1223" s="8">
        <v>46.7</v>
      </c>
      <c r="D1223" s="4">
        <v>34034971</v>
      </c>
      <c r="E1223" s="0" t="str">
        <f>"nov17"</f>
        <v>nov17</v>
      </c>
      <c r="F1223" s="4">
        <v>0</v>
      </c>
    </row>
    <row r="1224">
      <c r="A1224" s="0" t="inlineStr">
        <is>
          <t xml:space="preserve">2017-11-07</t>
        </is>
      </c>
      <c r="B1224" s="16">
        <v>43046</v>
      </c>
      <c r="C1224" s="8">
        <v>46.78</v>
      </c>
      <c r="D1224" s="4">
        <v>24461371</v>
      </c>
      <c r="E1224" s="0" t="str">
        <f>"nov17"</f>
        <v>nov17</v>
      </c>
      <c r="F1224" s="4">
        <v>0</v>
      </c>
    </row>
    <row r="1225">
      <c r="A1225" s="0" t="inlineStr">
        <is>
          <t xml:space="preserve">2017-11-08</t>
        </is>
      </c>
      <c r="B1225" s="16">
        <v>43047</v>
      </c>
      <c r="C1225" s="8">
        <v>46.7</v>
      </c>
      <c r="D1225" s="4">
        <v>21565759</v>
      </c>
      <c r="E1225" s="0" t="str">
        <f>"nov17"</f>
        <v>nov17</v>
      </c>
      <c r="F1225" s="4">
        <v>0</v>
      </c>
    </row>
    <row r="1226">
      <c r="A1226" s="0" t="inlineStr">
        <is>
          <t xml:space="preserve">2017-11-09</t>
        </is>
      </c>
      <c r="B1226" s="16">
        <v>43048</v>
      </c>
      <c r="C1226" s="8">
        <v>46.3</v>
      </c>
      <c r="D1226" s="4">
        <v>25570358</v>
      </c>
      <c r="E1226" s="0" t="str">
        <f>"nov17"</f>
        <v>nov17</v>
      </c>
      <c r="F1226" s="4">
        <v>0</v>
      </c>
    </row>
    <row r="1227">
      <c r="A1227" s="0" t="inlineStr">
        <is>
          <t xml:space="preserve">2017-11-10</t>
        </is>
      </c>
      <c r="B1227" s="16">
        <v>43049</v>
      </c>
      <c r="C1227" s="8">
        <v>45.58</v>
      </c>
      <c r="D1227" s="4">
        <v>24095354</v>
      </c>
      <c r="E1227" s="0" t="str">
        <f>"nov17"</f>
        <v>nov17</v>
      </c>
      <c r="F1227" s="4">
        <v>0</v>
      </c>
    </row>
    <row r="1228">
      <c r="A1228" s="0" t="inlineStr">
        <is>
          <t xml:space="preserve">2017-11-13</t>
        </is>
      </c>
      <c r="B1228" s="16">
        <v>43052</v>
      </c>
      <c r="C1228" s="8">
        <v>45.75</v>
      </c>
      <c r="D1228" s="4">
        <v>18999002</v>
      </c>
      <c r="E1228" s="0" t="str">
        <f>"nov17"</f>
        <v>nov17</v>
      </c>
      <c r="F1228" s="4">
        <v>0</v>
      </c>
    </row>
    <row r="1229">
      <c r="A1229" s="0" t="inlineStr">
        <is>
          <t xml:space="preserve">2017-11-14</t>
        </is>
      </c>
      <c r="B1229" s="16">
        <v>43053</v>
      </c>
      <c r="C1229" s="8">
        <v>45.86</v>
      </c>
      <c r="D1229" s="4">
        <v>22201170</v>
      </c>
      <c r="E1229" s="0" t="str">
        <f>"nov17"</f>
        <v>nov17</v>
      </c>
      <c r="F1229" s="4">
        <v>0</v>
      </c>
    </row>
    <row r="1230">
      <c r="A1230" s="0" t="inlineStr">
        <is>
          <t xml:space="preserve">2017-11-15</t>
        </is>
      </c>
      <c r="B1230" s="16">
        <v>43054</v>
      </c>
      <c r="C1230" s="8">
        <v>45.46</v>
      </c>
      <c r="D1230" s="4">
        <v>17157204</v>
      </c>
      <c r="E1230" s="0" t="str">
        <f>"nov17"</f>
        <v>nov17</v>
      </c>
      <c r="F1230" s="4">
        <v>0</v>
      </c>
    </row>
    <row r="1231">
      <c r="A1231" s="0" t="inlineStr">
        <is>
          <t xml:space="preserve">2017-11-16</t>
        </is>
      </c>
      <c r="B1231" s="16">
        <v>43055</v>
      </c>
      <c r="C1231" s="8">
        <v>45.65</v>
      </c>
      <c r="D1231" s="4">
        <v>26439406</v>
      </c>
      <c r="E1231" s="0" t="str">
        <f>"nov17"</f>
        <v>nov17</v>
      </c>
      <c r="F1231" s="4">
        <v>0</v>
      </c>
    </row>
    <row r="1232">
      <c r="A1232" s="0" t="inlineStr">
        <is>
          <t xml:space="preserve">2017-11-17</t>
        </is>
      </c>
      <c r="B1232" s="16">
        <v>43056</v>
      </c>
      <c r="C1232" s="8">
        <v>44.63</v>
      </c>
      <c r="D1232" s="4">
        <v>63798040</v>
      </c>
      <c r="E1232" s="0" t="str">
        <f>"nov17"</f>
        <v>nov17</v>
      </c>
      <c r="F1232" s="4">
        <v>0</v>
      </c>
    </row>
    <row r="1233">
      <c r="A1233" s="0" t="inlineStr">
        <is>
          <t xml:space="preserve">2017-11-20</t>
        </is>
      </c>
      <c r="B1233" s="16">
        <v>43059</v>
      </c>
      <c r="C1233" s="8">
        <v>44.62</v>
      </c>
      <c r="D1233" s="4">
        <v>22420003</v>
      </c>
      <c r="E1233" s="0" t="str">
        <f>"nov17"</f>
        <v>nov17</v>
      </c>
      <c r="F1233" s="4">
        <v>0</v>
      </c>
    </row>
    <row r="1234">
      <c r="A1234" s="0" t="inlineStr">
        <is>
          <t xml:space="preserve">2017-11-21</t>
        </is>
      </c>
      <c r="B1234" s="16">
        <v>43060</v>
      </c>
      <c r="C1234" s="8">
        <v>44.94</v>
      </c>
      <c r="D1234" s="4">
        <v>21871027</v>
      </c>
      <c r="E1234" s="0" t="str">
        <f>"nov17"</f>
        <v>nov17</v>
      </c>
      <c r="F1234" s="4">
        <v>0</v>
      </c>
    </row>
    <row r="1235">
      <c r="A1235" s="0" t="inlineStr">
        <is>
          <t xml:space="preserve">2017-11-22</t>
        </is>
      </c>
      <c r="B1235" s="16">
        <v>43061</v>
      </c>
      <c r="C1235" s="8">
        <v>44.65</v>
      </c>
      <c r="D1235" s="4">
        <v>19538331</v>
      </c>
      <c r="E1235" s="0" t="str">
        <f>"nov17"</f>
        <v>nov17</v>
      </c>
      <c r="F1235" s="4">
        <v>0</v>
      </c>
    </row>
    <row r="1236">
      <c r="A1236" s="0" t="inlineStr">
        <is>
          <t xml:space="preserve">2017-11-24</t>
        </is>
      </c>
      <c r="B1236" s="16">
        <v>43063</v>
      </c>
      <c r="C1236" s="8">
        <v>44.75</v>
      </c>
      <c r="D1236" s="4">
        <v>6455827</v>
      </c>
      <c r="E1236" s="0" t="str">
        <f>"nov17"</f>
        <v>nov17</v>
      </c>
      <c r="F1236" s="4">
        <v>0</v>
      </c>
    </row>
    <row r="1237">
      <c r="A1237" s="0" t="inlineStr">
        <is>
          <t xml:space="preserve">2017-11-27</t>
        </is>
      </c>
      <c r="B1237" s="16">
        <v>43066</v>
      </c>
      <c r="C1237" s="8">
        <v>44.49</v>
      </c>
      <c r="D1237" s="4">
        <v>18202115</v>
      </c>
      <c r="E1237" s="0" t="str">
        <f>"nov17"</f>
        <v>nov17</v>
      </c>
      <c r="F1237" s="4">
        <v>0</v>
      </c>
    </row>
    <row r="1238">
      <c r="A1238" s="0" t="inlineStr">
        <is>
          <t xml:space="preserve">2017-11-28</t>
        </is>
      </c>
      <c r="B1238" s="16">
        <v>43067</v>
      </c>
      <c r="C1238" s="8">
        <v>44.73</v>
      </c>
      <c r="D1238" s="4">
        <v>20194062</v>
      </c>
      <c r="E1238" s="0" t="str">
        <f>"nov17"</f>
        <v>nov17</v>
      </c>
      <c r="F1238" s="4">
        <v>0</v>
      </c>
    </row>
    <row r="1239">
      <c r="A1239" s="0" t="inlineStr">
        <is>
          <t xml:space="preserve">2017-11-29</t>
        </is>
      </c>
      <c r="B1239" s="16">
        <v>43068</v>
      </c>
      <c r="C1239" s="8">
        <v>43.95</v>
      </c>
      <c r="D1239" s="4">
        <v>27036870</v>
      </c>
      <c r="E1239" s="0" t="str">
        <f>"nov17"</f>
        <v>nov17</v>
      </c>
      <c r="F1239" s="4">
        <v>0</v>
      </c>
    </row>
    <row r="1240">
      <c r="A1240" s="0" t="inlineStr">
        <is>
          <t xml:space="preserve">2017-11-30</t>
        </is>
      </c>
      <c r="B1240" s="16">
        <v>43069</v>
      </c>
      <c r="C1240" s="8">
        <v>44.84</v>
      </c>
      <c r="D1240" s="4">
        <v>34145303</v>
      </c>
      <c r="E1240" s="0" t="str">
        <f>"nov17"</f>
        <v>nov17</v>
      </c>
      <c r="F1240" s="4">
        <v>1</v>
      </c>
    </row>
    <row r="1241">
      <c r="A1241" s="0" t="inlineStr">
        <is>
          <t xml:space="preserve">2017-12-01</t>
        </is>
      </c>
      <c r="B1241" s="16">
        <v>43070</v>
      </c>
      <c r="C1241" s="8">
        <v>44.68</v>
      </c>
      <c r="D1241" s="4">
        <v>26656272</v>
      </c>
      <c r="E1241" s="0" t="str">
        <f>"dec17"</f>
        <v>dec17</v>
      </c>
      <c r="F1241" s="4">
        <v>0</v>
      </c>
    </row>
    <row r="1242">
      <c r="A1242" s="0" t="inlineStr">
        <is>
          <t xml:space="preserve">2017-12-04</t>
        </is>
      </c>
      <c r="B1242" s="16">
        <v>43073</v>
      </c>
      <c r="C1242" s="8">
        <v>44.49</v>
      </c>
      <c r="D1242" s="4">
        <v>28000791</v>
      </c>
      <c r="E1242" s="0" t="str">
        <f>"dec17"</f>
        <v>dec17</v>
      </c>
      <c r="F1242" s="4">
        <v>0</v>
      </c>
    </row>
    <row r="1243">
      <c r="A1243" s="0" t="inlineStr">
        <is>
          <t xml:space="preserve">2017-12-05</t>
        </is>
      </c>
      <c r="B1243" s="16">
        <v>43074</v>
      </c>
      <c r="C1243" s="8">
        <v>43.44</v>
      </c>
      <c r="D1243" s="4">
        <v>30626850</v>
      </c>
      <c r="E1243" s="0" t="str">
        <f>"dec17"</f>
        <v>dec17</v>
      </c>
      <c r="F1243" s="4">
        <v>0</v>
      </c>
    </row>
    <row r="1244">
      <c r="A1244" s="0" t="inlineStr">
        <is>
          <t xml:space="preserve">2017-12-06</t>
        </is>
      </c>
      <c r="B1244" s="16">
        <v>43075</v>
      </c>
      <c r="C1244" s="8">
        <v>43.45</v>
      </c>
      <c r="D1244" s="4">
        <v>27710812</v>
      </c>
      <c r="E1244" s="0" t="str">
        <f>"dec17"</f>
        <v>dec17</v>
      </c>
      <c r="F1244" s="4">
        <v>0</v>
      </c>
    </row>
    <row r="1245">
      <c r="A1245" s="0" t="inlineStr">
        <is>
          <t xml:space="preserve">2017-12-07</t>
        </is>
      </c>
      <c r="B1245" s="16">
        <v>43076</v>
      </c>
      <c r="C1245" s="8">
        <v>43.08</v>
      </c>
      <c r="D1245" s="4">
        <v>32708441</v>
      </c>
      <c r="E1245" s="0" t="str">
        <f>"dec17"</f>
        <v>dec17</v>
      </c>
      <c r="F1245" s="4">
        <v>0</v>
      </c>
    </row>
    <row r="1246">
      <c r="A1246" s="0" t="inlineStr">
        <is>
          <t xml:space="preserve">2017-12-08</t>
        </is>
      </c>
      <c r="B1246" s="16">
        <v>43077</v>
      </c>
      <c r="C1246" s="8">
        <v>43.35</v>
      </c>
      <c r="D1246" s="4">
        <v>23154749</v>
      </c>
      <c r="E1246" s="0" t="str">
        <f>"dec17"</f>
        <v>dec17</v>
      </c>
      <c r="F1246" s="4">
        <v>0</v>
      </c>
    </row>
    <row r="1247">
      <c r="A1247" s="0" t="inlineStr">
        <is>
          <t xml:space="preserve">2017-12-11</t>
        </is>
      </c>
      <c r="B1247" s="16">
        <v>43080</v>
      </c>
      <c r="C1247" s="8">
        <v>43.66</v>
      </c>
      <c r="D1247" s="4">
        <v>20425900</v>
      </c>
      <c r="E1247" s="0" t="str">
        <f>"dec17"</f>
        <v>dec17</v>
      </c>
      <c r="F1247" s="4">
        <v>0</v>
      </c>
    </row>
    <row r="1248">
      <c r="A1248" s="0" t="inlineStr">
        <is>
          <t xml:space="preserve">2017-12-12</t>
        </is>
      </c>
      <c r="B1248" s="16">
        <v>43081</v>
      </c>
      <c r="C1248" s="8">
        <v>43.33</v>
      </c>
      <c r="D1248" s="4">
        <v>16557398</v>
      </c>
      <c r="E1248" s="0" t="str">
        <f>"dec17"</f>
        <v>dec17</v>
      </c>
      <c r="F1248" s="4">
        <v>0</v>
      </c>
    </row>
    <row r="1249">
      <c r="A1249" s="0" t="inlineStr">
        <is>
          <t xml:space="preserve">2017-12-13</t>
        </is>
      </c>
      <c r="B1249" s="16">
        <v>43082</v>
      </c>
      <c r="C1249" s="8">
        <v>43.34</v>
      </c>
      <c r="D1249" s="4">
        <v>21399460</v>
      </c>
      <c r="E1249" s="0" t="str">
        <f>"dec17"</f>
        <v>dec17</v>
      </c>
      <c r="F1249" s="4">
        <v>0</v>
      </c>
    </row>
    <row r="1250">
      <c r="A1250" s="0" t="inlineStr">
        <is>
          <t xml:space="preserve">2017-12-14</t>
        </is>
      </c>
      <c r="B1250" s="16">
        <v>43083</v>
      </c>
      <c r="C1250" s="8">
        <v>43.26</v>
      </c>
      <c r="D1250" s="4">
        <v>19644917</v>
      </c>
      <c r="E1250" s="0" t="str">
        <f>"dec17"</f>
        <v>dec17</v>
      </c>
      <c r="F1250" s="4">
        <v>0</v>
      </c>
    </row>
    <row r="1251">
      <c r="A1251" s="0" t="inlineStr">
        <is>
          <t xml:space="preserve">2017-12-15</t>
        </is>
      </c>
      <c r="B1251" s="16">
        <v>43084</v>
      </c>
      <c r="C1251" s="8">
        <v>44.56</v>
      </c>
      <c r="D1251" s="4">
        <v>47476952</v>
      </c>
      <c r="E1251" s="0" t="str">
        <f>"dec17"</f>
        <v>dec17</v>
      </c>
      <c r="F1251" s="4">
        <v>0</v>
      </c>
    </row>
    <row r="1252">
      <c r="A1252" s="0" t="inlineStr">
        <is>
          <t xml:space="preserve">2017-12-18</t>
        </is>
      </c>
      <c r="B1252" s="16">
        <v>43087</v>
      </c>
      <c r="C1252" s="8">
        <v>46.26</v>
      </c>
      <c r="D1252" s="4">
        <v>50369327</v>
      </c>
      <c r="E1252" s="0" t="str">
        <f>"dec17"</f>
        <v>dec17</v>
      </c>
      <c r="F1252" s="4">
        <v>0</v>
      </c>
    </row>
    <row r="1253">
      <c r="A1253" s="0" t="inlineStr">
        <is>
          <t xml:space="preserve">2017-12-19</t>
        </is>
      </c>
      <c r="B1253" s="16">
        <v>43088</v>
      </c>
      <c r="C1253" s="8">
        <v>47.04</v>
      </c>
      <c r="D1253" s="4">
        <v>41421116</v>
      </c>
      <c r="E1253" s="0" t="str">
        <f>"dec17"</f>
        <v>dec17</v>
      </c>
      <c r="F1253" s="4">
        <v>0</v>
      </c>
    </row>
    <row r="1254">
      <c r="A1254" s="0" t="inlineStr">
        <is>
          <t xml:space="preserve">2017-12-20</t>
        </is>
      </c>
      <c r="B1254" s="16">
        <v>43089</v>
      </c>
      <c r="C1254" s="8">
        <v>47.56</v>
      </c>
      <c r="D1254" s="4">
        <v>40934978</v>
      </c>
      <c r="E1254" s="0" t="str">
        <f>"dec17"</f>
        <v>dec17</v>
      </c>
      <c r="F1254" s="4">
        <v>0</v>
      </c>
    </row>
    <row r="1255">
      <c r="A1255" s="0" t="inlineStr">
        <is>
          <t xml:space="preserve">2017-12-21</t>
        </is>
      </c>
      <c r="B1255" s="16">
        <v>43090</v>
      </c>
      <c r="C1255" s="8">
        <v>46.76</v>
      </c>
      <c r="D1255" s="4">
        <v>42963451</v>
      </c>
      <c r="E1255" s="0" t="str">
        <f>"dec17"</f>
        <v>dec17</v>
      </c>
      <c r="F1255" s="4">
        <v>0</v>
      </c>
    </row>
    <row r="1256">
      <c r="A1256" s="0" t="inlineStr">
        <is>
          <t xml:space="preserve">2017-12-22</t>
        </is>
      </c>
      <c r="B1256" s="16">
        <v>43091</v>
      </c>
      <c r="C1256" s="8">
        <v>46.7</v>
      </c>
      <c r="D1256" s="4">
        <v>33913537</v>
      </c>
      <c r="E1256" s="0" t="str">
        <f>"dec17"</f>
        <v>dec17</v>
      </c>
      <c r="F1256" s="4">
        <v>0</v>
      </c>
    </row>
    <row r="1257">
      <c r="A1257" s="0" t="inlineStr">
        <is>
          <t xml:space="preserve">2017-12-26</t>
        </is>
      </c>
      <c r="B1257" s="16">
        <v>43095</v>
      </c>
      <c r="C1257" s="8">
        <v>46.08</v>
      </c>
      <c r="D1257" s="4">
        <v>15533328</v>
      </c>
      <c r="E1257" s="0" t="str">
        <f>"dec17"</f>
        <v>dec17</v>
      </c>
      <c r="F1257" s="4">
        <v>0</v>
      </c>
    </row>
    <row r="1258">
      <c r="A1258" s="0" t="inlineStr">
        <is>
          <t xml:space="preserve">2017-12-27</t>
        </is>
      </c>
      <c r="B1258" s="16">
        <v>43096</v>
      </c>
      <c r="C1258" s="8">
        <v>46.11</v>
      </c>
      <c r="D1258" s="4">
        <v>13359671</v>
      </c>
      <c r="E1258" s="0" t="str">
        <f>"dec17"</f>
        <v>dec17</v>
      </c>
      <c r="F1258" s="4">
        <v>0</v>
      </c>
    </row>
    <row r="1259">
      <c r="A1259" s="0" t="inlineStr">
        <is>
          <t xml:space="preserve">2017-12-28</t>
        </is>
      </c>
      <c r="B1259" s="16">
        <v>43097</v>
      </c>
      <c r="C1259" s="8">
        <v>46.22</v>
      </c>
      <c r="D1259" s="4">
        <v>9504372</v>
      </c>
      <c r="E1259" s="0" t="str">
        <f>"dec17"</f>
        <v>dec17</v>
      </c>
      <c r="F1259" s="4">
        <v>0</v>
      </c>
    </row>
    <row r="1260">
      <c r="A1260" s="0" t="inlineStr">
        <is>
          <t xml:space="preserve">2017-12-29</t>
        </is>
      </c>
      <c r="B1260" s="16">
        <v>43098</v>
      </c>
      <c r="C1260" s="8">
        <v>46.16</v>
      </c>
      <c r="D1260" s="4">
        <v>17394491</v>
      </c>
      <c r="E1260" s="0" t="str">
        <f>"dec17"</f>
        <v>dec17</v>
      </c>
      <c r="F1260" s="4">
        <v>1</v>
      </c>
    </row>
    <row r="1261">
      <c r="A1261" s="0" t="inlineStr">
        <is>
          <t xml:space="preserve">2018-01-02</t>
        </is>
      </c>
      <c r="B1261" s="16">
        <v>43102</v>
      </c>
      <c r="C1261" s="8">
        <v>46.85</v>
      </c>
      <c r="D1261" s="4">
        <v>23370791</v>
      </c>
      <c r="E1261" s="0" t="str">
        <f>"jan18"</f>
        <v>jan18</v>
      </c>
      <c r="F1261" s="4">
        <v>0</v>
      </c>
    </row>
    <row r="1262">
      <c r="A1262" s="0" t="inlineStr">
        <is>
          <t xml:space="preserve">2018-01-03</t>
        </is>
      </c>
      <c r="B1262" s="16">
        <v>43103</v>
      </c>
      <c r="C1262" s="8">
        <v>45.26</v>
      </c>
      <c r="D1262" s="4">
        <v>116478986</v>
      </c>
      <c r="E1262" s="0" t="str">
        <f>"jan18"</f>
        <v>jan18</v>
      </c>
      <c r="F1262" s="4">
        <v>0</v>
      </c>
    </row>
    <row r="1263">
      <c r="A1263" s="0" t="inlineStr">
        <is>
          <t xml:space="preserve">2018-01-04</t>
        </is>
      </c>
      <c r="B1263" s="16">
        <v>43104</v>
      </c>
      <c r="C1263" s="8">
        <v>44.43</v>
      </c>
      <c r="D1263" s="4">
        <v>89209119</v>
      </c>
      <c r="E1263" s="0" t="str">
        <f>"jan18"</f>
        <v>jan18</v>
      </c>
      <c r="F1263" s="4">
        <v>0</v>
      </c>
    </row>
    <row r="1264">
      <c r="A1264" s="0" t="inlineStr">
        <is>
          <t xml:space="preserve">2018-01-05</t>
        </is>
      </c>
      <c r="B1264" s="16">
        <v>43105</v>
      </c>
      <c r="C1264" s="8">
        <v>44.74</v>
      </c>
      <c r="D1264" s="4">
        <v>41824006</v>
      </c>
      <c r="E1264" s="0" t="str">
        <f>"jan18"</f>
        <v>jan18</v>
      </c>
      <c r="F1264" s="4">
        <v>0</v>
      </c>
    </row>
    <row r="1265">
      <c r="A1265" s="0" t="inlineStr">
        <is>
          <t xml:space="preserve">2018-01-08</t>
        </is>
      </c>
      <c r="B1265" s="16">
        <v>43108</v>
      </c>
      <c r="C1265" s="8">
        <v>44.74</v>
      </c>
      <c r="D1265" s="4">
        <v>33733769</v>
      </c>
      <c r="E1265" s="0" t="str">
        <f>"jan18"</f>
        <v>jan18</v>
      </c>
      <c r="F1265" s="4">
        <v>0</v>
      </c>
    </row>
    <row r="1266">
      <c r="A1266" s="0" t="inlineStr">
        <is>
          <t xml:space="preserve">2018-01-09</t>
        </is>
      </c>
      <c r="B1266" s="16">
        <v>43109</v>
      </c>
      <c r="C1266" s="8">
        <v>43.62</v>
      </c>
      <c r="D1266" s="4">
        <v>44282311</v>
      </c>
      <c r="E1266" s="0" t="str">
        <f>"jan18"</f>
        <v>jan18</v>
      </c>
      <c r="F1266" s="4">
        <v>0</v>
      </c>
    </row>
    <row r="1267">
      <c r="A1267" s="0" t="inlineStr">
        <is>
          <t xml:space="preserve">2018-01-10</t>
        </is>
      </c>
      <c r="B1267" s="16">
        <v>43110</v>
      </c>
      <c r="C1267" s="8">
        <v>42.5</v>
      </c>
      <c r="D1267" s="4">
        <v>45734951</v>
      </c>
      <c r="E1267" s="0" t="str">
        <f>"jan18"</f>
        <v>jan18</v>
      </c>
      <c r="F1267" s="4">
        <v>0</v>
      </c>
    </row>
    <row r="1268">
      <c r="A1268" s="0" t="inlineStr">
        <is>
          <t xml:space="preserve">2018-01-11</t>
        </is>
      </c>
      <c r="B1268" s="16">
        <v>43111</v>
      </c>
      <c r="C1268" s="8">
        <v>43.41</v>
      </c>
      <c r="D1268" s="4">
        <v>35371519</v>
      </c>
      <c r="E1268" s="0" t="str">
        <f>"jan18"</f>
        <v>jan18</v>
      </c>
      <c r="F1268" s="4">
        <v>0</v>
      </c>
    </row>
    <row r="1269">
      <c r="A1269" s="0" t="inlineStr">
        <is>
          <t xml:space="preserve">2018-01-12</t>
        </is>
      </c>
      <c r="B1269" s="16">
        <v>43112</v>
      </c>
      <c r="C1269" s="8">
        <v>43.24</v>
      </c>
      <c r="D1269" s="4">
        <v>29973553</v>
      </c>
      <c r="E1269" s="0" t="str">
        <f>"jan18"</f>
        <v>jan18</v>
      </c>
      <c r="F1269" s="4">
        <v>0</v>
      </c>
    </row>
    <row r="1270">
      <c r="A1270" s="0" t="inlineStr">
        <is>
          <t xml:space="preserve">2018-01-16</t>
        </is>
      </c>
      <c r="B1270" s="16">
        <v>43116</v>
      </c>
      <c r="C1270" s="8">
        <v>43.14</v>
      </c>
      <c r="D1270" s="4">
        <v>38367181</v>
      </c>
      <c r="E1270" s="0" t="str">
        <f>"jan18"</f>
        <v>jan18</v>
      </c>
      <c r="F1270" s="4">
        <v>0</v>
      </c>
    </row>
    <row r="1271">
      <c r="A1271" s="0" t="inlineStr">
        <is>
          <t xml:space="preserve">2018-01-17</t>
        </is>
      </c>
      <c r="B1271" s="16">
        <v>43117</v>
      </c>
      <c r="C1271" s="8">
        <v>44.39</v>
      </c>
      <c r="D1271" s="4">
        <v>32368612</v>
      </c>
      <c r="E1271" s="0" t="str">
        <f>"jan18"</f>
        <v>jan18</v>
      </c>
      <c r="F1271" s="4">
        <v>0</v>
      </c>
    </row>
    <row r="1272">
      <c r="A1272" s="0" t="inlineStr">
        <is>
          <t xml:space="preserve">2018-01-18</t>
        </is>
      </c>
      <c r="B1272" s="16">
        <v>43118</v>
      </c>
      <c r="C1272" s="8">
        <v>44.48</v>
      </c>
      <c r="D1272" s="4">
        <v>26826529</v>
      </c>
      <c r="E1272" s="0" t="str">
        <f>"jan18"</f>
        <v>jan18</v>
      </c>
      <c r="F1272" s="4">
        <v>0</v>
      </c>
    </row>
    <row r="1273">
      <c r="A1273" s="0" t="inlineStr">
        <is>
          <t xml:space="preserve">2018-01-19</t>
        </is>
      </c>
      <c r="B1273" s="16">
        <v>43119</v>
      </c>
      <c r="C1273" s="8">
        <v>44.82</v>
      </c>
      <c r="D1273" s="4">
        <v>25780217</v>
      </c>
      <c r="E1273" s="0" t="str">
        <f>"jan18"</f>
        <v>jan18</v>
      </c>
      <c r="F1273" s="4">
        <v>0</v>
      </c>
    </row>
    <row r="1274">
      <c r="A1274" s="0" t="inlineStr">
        <is>
          <t xml:space="preserve">2018-01-22</t>
        </is>
      </c>
      <c r="B1274" s="16">
        <v>43122</v>
      </c>
      <c r="C1274" s="8">
        <v>45.75</v>
      </c>
      <c r="D1274" s="4">
        <v>27706762</v>
      </c>
      <c r="E1274" s="0" t="str">
        <f>"jan18"</f>
        <v>jan18</v>
      </c>
      <c r="F1274" s="4">
        <v>0</v>
      </c>
    </row>
    <row r="1275">
      <c r="A1275" s="0" t="inlineStr">
        <is>
          <t xml:space="preserve">2018-01-23</t>
        </is>
      </c>
      <c r="B1275" s="16">
        <v>43123</v>
      </c>
      <c r="C1275" s="8">
        <v>46.06</v>
      </c>
      <c r="D1275" s="4">
        <v>22135103</v>
      </c>
      <c r="E1275" s="0" t="str">
        <f>"jan18"</f>
        <v>jan18</v>
      </c>
      <c r="F1275" s="4">
        <v>0</v>
      </c>
    </row>
    <row r="1276">
      <c r="A1276" s="0" t="inlineStr">
        <is>
          <t xml:space="preserve">2018-01-24</t>
        </is>
      </c>
      <c r="B1276" s="16">
        <v>43124</v>
      </c>
      <c r="C1276" s="8">
        <v>45.51</v>
      </c>
      <c r="D1276" s="4">
        <v>32464221</v>
      </c>
      <c r="E1276" s="0" t="str">
        <f>"jan18"</f>
        <v>jan18</v>
      </c>
      <c r="F1276" s="4">
        <v>0</v>
      </c>
    </row>
    <row r="1277">
      <c r="A1277" s="0" t="inlineStr">
        <is>
          <t xml:space="preserve">2018-01-25</t>
        </is>
      </c>
      <c r="B1277" s="16">
        <v>43125</v>
      </c>
      <c r="C1277" s="8">
        <v>45.3</v>
      </c>
      <c r="D1277" s="4">
        <v>36758746</v>
      </c>
      <c r="E1277" s="0" t="str">
        <f>"jan18"</f>
        <v>jan18</v>
      </c>
      <c r="F1277" s="4">
        <v>0</v>
      </c>
    </row>
    <row r="1278">
      <c r="A1278" s="0" t="inlineStr">
        <is>
          <t xml:space="preserve">2018-01-26</t>
        </is>
      </c>
      <c r="B1278" s="16">
        <v>43126</v>
      </c>
      <c r="C1278" s="8">
        <v>50.08</v>
      </c>
      <c r="D1278" s="4">
        <v>86916079</v>
      </c>
      <c r="E1278" s="0" t="str">
        <f>"jan18"</f>
        <v>jan18</v>
      </c>
      <c r="F1278" s="4">
        <v>0</v>
      </c>
    </row>
    <row r="1279">
      <c r="A1279" s="0" t="inlineStr">
        <is>
          <t xml:space="preserve">2018-01-29</t>
        </is>
      </c>
      <c r="B1279" s="16">
        <v>43129</v>
      </c>
      <c r="C1279" s="8">
        <v>49.98</v>
      </c>
      <c r="D1279" s="4">
        <v>46304040</v>
      </c>
      <c r="E1279" s="0" t="str">
        <f>"jan18"</f>
        <v>jan18</v>
      </c>
      <c r="F1279" s="4">
        <v>0</v>
      </c>
    </row>
    <row r="1280">
      <c r="A1280" s="0" t="inlineStr">
        <is>
          <t xml:space="preserve">2018-01-30</t>
        </is>
      </c>
      <c r="B1280" s="16">
        <v>43130</v>
      </c>
      <c r="C1280" s="8">
        <v>48.79</v>
      </c>
      <c r="D1280" s="4">
        <v>32814590</v>
      </c>
      <c r="E1280" s="0" t="str">
        <f>"jan18"</f>
        <v>jan18</v>
      </c>
      <c r="F1280" s="4">
        <v>0</v>
      </c>
    </row>
    <row r="1281">
      <c r="A1281" s="0" t="inlineStr">
        <is>
          <t xml:space="preserve">2018-01-31</t>
        </is>
      </c>
      <c r="B1281" s="16">
        <v>43131</v>
      </c>
      <c r="C1281" s="8">
        <v>48.14</v>
      </c>
      <c r="D1281" s="4">
        <v>41619914</v>
      </c>
      <c r="E1281" s="0" t="str">
        <f>"jan18"</f>
        <v>jan18</v>
      </c>
      <c r="F1281" s="4">
        <v>1</v>
      </c>
    </row>
    <row r="1282">
      <c r="A1282" s="0" t="inlineStr">
        <is>
          <t xml:space="preserve">2018-02-01</t>
        </is>
      </c>
      <c r="B1282" s="16">
        <v>43132</v>
      </c>
      <c r="C1282" s="8">
        <v>47.65</v>
      </c>
      <c r="D1282" s="4">
        <v>28840380</v>
      </c>
      <c r="E1282" s="0" t="str">
        <f>"feb18"</f>
        <v>feb18</v>
      </c>
      <c r="F1282" s="4">
        <v>0</v>
      </c>
    </row>
    <row r="1283">
      <c r="A1283" s="0" t="inlineStr">
        <is>
          <t xml:space="preserve">2018-02-02</t>
        </is>
      </c>
      <c r="B1283" s="16">
        <v>43133</v>
      </c>
      <c r="C1283" s="8">
        <v>46.15</v>
      </c>
      <c r="D1283" s="4">
        <v>28663029</v>
      </c>
      <c r="E1283" s="0" t="str">
        <f>"feb18"</f>
        <v>feb18</v>
      </c>
      <c r="F1283" s="4">
        <v>0</v>
      </c>
    </row>
    <row r="1284">
      <c r="A1284" s="0" t="inlineStr">
        <is>
          <t xml:space="preserve">2018-02-05</t>
        </is>
      </c>
      <c r="B1284" s="16">
        <v>43136</v>
      </c>
      <c r="C1284" s="8">
        <v>44.52</v>
      </c>
      <c r="D1284" s="4">
        <v>47869041</v>
      </c>
      <c r="E1284" s="0" t="str">
        <f>"feb18"</f>
        <v>feb18</v>
      </c>
      <c r="F1284" s="4">
        <v>0</v>
      </c>
    </row>
    <row r="1285">
      <c r="A1285" s="0" t="inlineStr">
        <is>
          <t xml:space="preserve">2018-02-06</t>
        </is>
      </c>
      <c r="B1285" s="16">
        <v>43137</v>
      </c>
      <c r="C1285" s="8">
        <v>44.91</v>
      </c>
      <c r="D1285" s="4">
        <v>58145381</v>
      </c>
      <c r="E1285" s="0" t="str">
        <f>"feb18"</f>
        <v>feb18</v>
      </c>
      <c r="F1285" s="4">
        <v>0</v>
      </c>
    </row>
    <row r="1286">
      <c r="A1286" s="0" t="inlineStr">
        <is>
          <t xml:space="preserve">2018-02-07</t>
        </is>
      </c>
      <c r="B1286" s="16">
        <v>43138</v>
      </c>
      <c r="C1286" s="8">
        <v>45.2</v>
      </c>
      <c r="D1286" s="4">
        <v>37508414</v>
      </c>
      <c r="E1286" s="0" t="str">
        <f>"feb18"</f>
        <v>feb18</v>
      </c>
      <c r="F1286" s="4">
        <v>0</v>
      </c>
    </row>
    <row r="1287">
      <c r="A1287" s="0" t="inlineStr">
        <is>
          <t xml:space="preserve">2018-02-08</t>
        </is>
      </c>
      <c r="B1287" s="16">
        <v>43139</v>
      </c>
      <c r="C1287" s="8">
        <v>42.75</v>
      </c>
      <c r="D1287" s="4">
        <v>43151330</v>
      </c>
      <c r="E1287" s="0" t="str">
        <f>"feb18"</f>
        <v>feb18</v>
      </c>
      <c r="F1287" s="4">
        <v>0</v>
      </c>
    </row>
    <row r="1288">
      <c r="A1288" s="0" t="inlineStr">
        <is>
          <t xml:space="preserve">2018-02-09</t>
        </is>
      </c>
      <c r="B1288" s="16">
        <v>43140</v>
      </c>
      <c r="C1288" s="8">
        <v>43.95</v>
      </c>
      <c r="D1288" s="4">
        <v>49301141</v>
      </c>
      <c r="E1288" s="0" t="str">
        <f>"feb18"</f>
        <v>feb18</v>
      </c>
      <c r="F1288" s="4">
        <v>0</v>
      </c>
    </row>
    <row r="1289">
      <c r="A1289" s="0" t="inlineStr">
        <is>
          <t xml:space="preserve">2018-02-12</t>
        </is>
      </c>
      <c r="B1289" s="16">
        <v>43143</v>
      </c>
      <c r="C1289" s="8">
        <v>44.83</v>
      </c>
      <c r="D1289" s="4">
        <v>28379521</v>
      </c>
      <c r="E1289" s="0" t="str">
        <f>"feb18"</f>
        <v>feb18</v>
      </c>
      <c r="F1289" s="4">
        <v>0</v>
      </c>
    </row>
    <row r="1290">
      <c r="A1290" s="0" t="inlineStr">
        <is>
          <t xml:space="preserve">2018-02-13</t>
        </is>
      </c>
      <c r="B1290" s="16">
        <v>43144</v>
      </c>
      <c r="C1290" s="8">
        <v>44.46</v>
      </c>
      <c r="D1290" s="4">
        <v>19517609</v>
      </c>
      <c r="E1290" s="0" t="str">
        <f>"feb18"</f>
        <v>feb18</v>
      </c>
      <c r="F1290" s="4">
        <v>0</v>
      </c>
    </row>
    <row r="1291">
      <c r="A1291" s="0" t="inlineStr">
        <is>
          <t xml:space="preserve">2018-02-14</t>
        </is>
      </c>
      <c r="B1291" s="16">
        <v>43145</v>
      </c>
      <c r="C1291" s="8">
        <v>45.38</v>
      </c>
      <c r="D1291" s="4">
        <v>19922010</v>
      </c>
      <c r="E1291" s="0" t="str">
        <f>"feb18"</f>
        <v>feb18</v>
      </c>
      <c r="F1291" s="4">
        <v>0</v>
      </c>
    </row>
    <row r="1292">
      <c r="A1292" s="0" t="inlineStr">
        <is>
          <t xml:space="preserve">2018-02-15</t>
        </is>
      </c>
      <c r="B1292" s="16">
        <v>43146</v>
      </c>
      <c r="C1292" s="8">
        <v>45.92</v>
      </c>
      <c r="D1292" s="4">
        <v>23536793</v>
      </c>
      <c r="E1292" s="0" t="str">
        <f>"feb18"</f>
        <v>feb18</v>
      </c>
      <c r="F1292" s="4">
        <v>0</v>
      </c>
    </row>
    <row r="1293">
      <c r="A1293" s="0" t="inlineStr">
        <is>
          <t xml:space="preserve">2018-02-16</t>
        </is>
      </c>
      <c r="B1293" s="16">
        <v>43147</v>
      </c>
      <c r="C1293" s="8">
        <v>45.56</v>
      </c>
      <c r="D1293" s="4">
        <v>21475207</v>
      </c>
      <c r="E1293" s="0" t="str">
        <f>"feb18"</f>
        <v>feb18</v>
      </c>
      <c r="F1293" s="4">
        <v>0</v>
      </c>
    </row>
    <row r="1294">
      <c r="A1294" s="0" t="inlineStr">
        <is>
          <t xml:space="preserve">2018-02-20</t>
        </is>
      </c>
      <c r="B1294" s="16">
        <v>43151</v>
      </c>
      <c r="C1294" s="8">
        <v>46.32</v>
      </c>
      <c r="D1294" s="4">
        <v>25511962</v>
      </c>
      <c r="E1294" s="0" t="str">
        <f>"feb18"</f>
        <v>feb18</v>
      </c>
      <c r="F1294" s="4">
        <v>0</v>
      </c>
    </row>
    <row r="1295">
      <c r="A1295" s="0" t="inlineStr">
        <is>
          <t xml:space="preserve">2018-02-21</t>
        </is>
      </c>
      <c r="B1295" s="16">
        <v>43152</v>
      </c>
      <c r="C1295" s="8">
        <v>45.94</v>
      </c>
      <c r="D1295" s="4">
        <v>27527487</v>
      </c>
      <c r="E1295" s="0" t="str">
        <f>"feb18"</f>
        <v>feb18</v>
      </c>
      <c r="F1295" s="4">
        <v>0</v>
      </c>
    </row>
    <row r="1296">
      <c r="A1296" s="0" t="inlineStr">
        <is>
          <t xml:space="preserve">2018-02-22</t>
        </is>
      </c>
      <c r="B1296" s="16">
        <v>43153</v>
      </c>
      <c r="C1296" s="8">
        <v>45.8</v>
      </c>
      <c r="D1296" s="4">
        <v>16946353</v>
      </c>
      <c r="E1296" s="0" t="str">
        <f>"feb18"</f>
        <v>feb18</v>
      </c>
      <c r="F1296" s="4">
        <v>0</v>
      </c>
    </row>
    <row r="1297">
      <c r="A1297" s="0" t="inlineStr">
        <is>
          <t xml:space="preserve">2018-02-23</t>
        </is>
      </c>
      <c r="B1297" s="16">
        <v>43154</v>
      </c>
      <c r="C1297" s="8">
        <v>47.73</v>
      </c>
      <c r="D1297" s="4">
        <v>26040911</v>
      </c>
      <c r="E1297" s="0" t="str">
        <f>"feb18"</f>
        <v>feb18</v>
      </c>
      <c r="F1297" s="4">
        <v>0</v>
      </c>
    </row>
    <row r="1298">
      <c r="A1298" s="0" t="inlineStr">
        <is>
          <t xml:space="preserve">2018-02-26</t>
        </is>
      </c>
      <c r="B1298" s="16">
        <v>43157</v>
      </c>
      <c r="C1298" s="8">
        <v>49.11</v>
      </c>
      <c r="D1298" s="4">
        <v>26992306</v>
      </c>
      <c r="E1298" s="0" t="str">
        <f>"feb18"</f>
        <v>feb18</v>
      </c>
      <c r="F1298" s="4">
        <v>0</v>
      </c>
    </row>
    <row r="1299">
      <c r="A1299" s="0" t="inlineStr">
        <is>
          <t xml:space="preserve">2018-02-27</t>
        </is>
      </c>
      <c r="B1299" s="16">
        <v>43158</v>
      </c>
      <c r="C1299" s="8">
        <v>49.91</v>
      </c>
      <c r="D1299" s="4">
        <v>43624077</v>
      </c>
      <c r="E1299" s="0" t="str">
        <f>"feb18"</f>
        <v>feb18</v>
      </c>
      <c r="F1299" s="4">
        <v>0</v>
      </c>
    </row>
    <row r="1300">
      <c r="A1300" s="0" t="inlineStr">
        <is>
          <t xml:space="preserve">2018-02-28</t>
        </is>
      </c>
      <c r="B1300" s="16">
        <v>43159</v>
      </c>
      <c r="C1300" s="8">
        <v>49.29</v>
      </c>
      <c r="D1300" s="4">
        <v>35541183</v>
      </c>
      <c r="E1300" s="0" t="str">
        <f>"feb18"</f>
        <v>feb18</v>
      </c>
      <c r="F1300" s="4">
        <v>1</v>
      </c>
    </row>
    <row r="1301">
      <c r="A1301" s="0" t="inlineStr">
        <is>
          <t xml:space="preserve">2018-03-01</t>
        </is>
      </c>
      <c r="B1301" s="16">
        <v>43160</v>
      </c>
      <c r="C1301" s="8">
        <v>47.84</v>
      </c>
      <c r="D1301" s="4">
        <v>36326639</v>
      </c>
      <c r="E1301" s="0" t="str">
        <f>"mar18"</f>
        <v>mar18</v>
      </c>
      <c r="F1301" s="4">
        <v>0</v>
      </c>
    </row>
    <row r="1302">
      <c r="A1302" s="0" t="inlineStr">
        <is>
          <t xml:space="preserve">2018-03-02</t>
        </is>
      </c>
      <c r="B1302" s="16">
        <v>43161</v>
      </c>
      <c r="C1302" s="8">
        <v>48.98</v>
      </c>
      <c r="D1302" s="4">
        <v>33310592</v>
      </c>
      <c r="E1302" s="0" t="str">
        <f>"mar18"</f>
        <v>mar18</v>
      </c>
      <c r="F1302" s="4">
        <v>0</v>
      </c>
    </row>
    <row r="1303">
      <c r="A1303" s="0" t="inlineStr">
        <is>
          <t xml:space="preserve">2018-03-05</t>
        </is>
      </c>
      <c r="B1303" s="16">
        <v>43164</v>
      </c>
      <c r="C1303" s="8">
        <v>49.75</v>
      </c>
      <c r="D1303" s="4">
        <v>30826521</v>
      </c>
      <c r="E1303" s="0" t="str">
        <f>"mar18"</f>
        <v>mar18</v>
      </c>
      <c r="F1303" s="4">
        <v>0</v>
      </c>
    </row>
    <row r="1304">
      <c r="A1304" s="0" t="inlineStr">
        <is>
          <t xml:space="preserve">2018-03-06</t>
        </is>
      </c>
      <c r="B1304" s="16">
        <v>43165</v>
      </c>
      <c r="C1304" s="8">
        <v>50.71</v>
      </c>
      <c r="D1304" s="4">
        <v>39132300</v>
      </c>
      <c r="E1304" s="0" t="str">
        <f>"mar18"</f>
        <v>mar18</v>
      </c>
      <c r="F1304" s="4">
        <v>0</v>
      </c>
    </row>
    <row r="1305">
      <c r="A1305" s="0" t="inlineStr">
        <is>
          <t xml:space="preserve">2018-03-07</t>
        </is>
      </c>
      <c r="B1305" s="16">
        <v>43166</v>
      </c>
      <c r="C1305" s="8">
        <v>51.32</v>
      </c>
      <c r="D1305" s="4">
        <v>31801943</v>
      </c>
      <c r="E1305" s="0" t="str">
        <f>"mar18"</f>
        <v>mar18</v>
      </c>
      <c r="F1305" s="4">
        <v>0</v>
      </c>
    </row>
    <row r="1306">
      <c r="A1306" s="0" t="inlineStr">
        <is>
          <t xml:space="preserve">2018-03-08</t>
        </is>
      </c>
      <c r="B1306" s="16">
        <v>43167</v>
      </c>
      <c r="C1306" s="8">
        <v>50.74</v>
      </c>
      <c r="D1306" s="4">
        <v>29481157</v>
      </c>
      <c r="E1306" s="0" t="str">
        <f>"mar18"</f>
        <v>mar18</v>
      </c>
      <c r="F1306" s="4">
        <v>0</v>
      </c>
    </row>
    <row r="1307">
      <c r="A1307" s="0" t="inlineStr">
        <is>
          <t xml:space="preserve">2018-03-09</t>
        </is>
      </c>
      <c r="B1307" s="16">
        <v>43168</v>
      </c>
      <c r="C1307" s="8">
        <v>52.19</v>
      </c>
      <c r="D1307" s="4">
        <v>32727914</v>
      </c>
      <c r="E1307" s="0" t="str">
        <f>"mar18"</f>
        <v>mar18</v>
      </c>
      <c r="F1307" s="4">
        <v>0</v>
      </c>
    </row>
    <row r="1308">
      <c r="A1308" s="0" t="inlineStr">
        <is>
          <t xml:space="preserve">2018-03-12</t>
        </is>
      </c>
      <c r="B1308" s="16">
        <v>43171</v>
      </c>
      <c r="C1308" s="8">
        <v>51.52</v>
      </c>
      <c r="D1308" s="4">
        <v>32044382</v>
      </c>
      <c r="E1308" s="0" t="str">
        <f>"mar18"</f>
        <v>mar18</v>
      </c>
      <c r="F1308" s="4">
        <v>0</v>
      </c>
    </row>
    <row r="1309">
      <c r="A1309" s="0" t="inlineStr">
        <is>
          <t xml:space="preserve">2018-03-13</t>
        </is>
      </c>
      <c r="B1309" s="16">
        <v>43172</v>
      </c>
      <c r="C1309" s="8">
        <v>51.78</v>
      </c>
      <c r="D1309" s="4">
        <v>45573922</v>
      </c>
      <c r="E1309" s="0" t="str">
        <f>"mar18"</f>
        <v>mar18</v>
      </c>
      <c r="F1309" s="4">
        <v>0</v>
      </c>
    </row>
    <row r="1310">
      <c r="A1310" s="0" t="inlineStr">
        <is>
          <t xml:space="preserve">2018-03-14</t>
        </is>
      </c>
      <c r="B1310" s="16">
        <v>43173</v>
      </c>
      <c r="C1310" s="8">
        <v>51.86</v>
      </c>
      <c r="D1310" s="4">
        <v>24993502</v>
      </c>
      <c r="E1310" s="0" t="str">
        <f>"mar18"</f>
        <v>mar18</v>
      </c>
      <c r="F1310" s="4">
        <v>0</v>
      </c>
    </row>
    <row r="1311">
      <c r="A1311" s="0" t="inlineStr">
        <is>
          <t xml:space="preserve">2018-03-15</t>
        </is>
      </c>
      <c r="B1311" s="16">
        <v>43174</v>
      </c>
      <c r="C1311" s="8">
        <v>50.88</v>
      </c>
      <c r="D1311" s="4">
        <v>25631228</v>
      </c>
      <c r="E1311" s="0" t="str">
        <f>"mar18"</f>
        <v>mar18</v>
      </c>
      <c r="F1311" s="4">
        <v>0</v>
      </c>
    </row>
    <row r="1312">
      <c r="A1312" s="0" t="inlineStr">
        <is>
          <t xml:space="preserve">2018-03-16</t>
        </is>
      </c>
      <c r="B1312" s="16">
        <v>43175</v>
      </c>
      <c r="C1312" s="8">
        <v>51.17</v>
      </c>
      <c r="D1312" s="4">
        <v>42559810</v>
      </c>
      <c r="E1312" s="0" t="str">
        <f>"mar18"</f>
        <v>mar18</v>
      </c>
      <c r="F1312" s="4">
        <v>0</v>
      </c>
    </row>
    <row r="1313">
      <c r="A1313" s="0" t="inlineStr">
        <is>
          <t xml:space="preserve">2018-03-19</t>
        </is>
      </c>
      <c r="B1313" s="16">
        <v>43178</v>
      </c>
      <c r="C1313" s="8">
        <v>50.83</v>
      </c>
      <c r="D1313" s="4">
        <v>31115248</v>
      </c>
      <c r="E1313" s="0" t="str">
        <f>"mar18"</f>
        <v>mar18</v>
      </c>
      <c r="F1313" s="4">
        <v>0</v>
      </c>
    </row>
    <row r="1314">
      <c r="A1314" s="0" t="inlineStr">
        <is>
          <t xml:space="preserve">2018-03-20</t>
        </is>
      </c>
      <c r="B1314" s="16">
        <v>43179</v>
      </c>
      <c r="C1314" s="8">
        <v>51.55</v>
      </c>
      <c r="D1314" s="4">
        <v>22214951</v>
      </c>
      <c r="E1314" s="0" t="str">
        <f>"mar18"</f>
        <v>mar18</v>
      </c>
      <c r="F1314" s="4">
        <v>0</v>
      </c>
    </row>
    <row r="1315">
      <c r="A1315" s="0" t="inlineStr">
        <is>
          <t xml:space="preserve">2018-03-21</t>
        </is>
      </c>
      <c r="B1315" s="16">
        <v>43180</v>
      </c>
      <c r="C1315" s="8">
        <v>51.56</v>
      </c>
      <c r="D1315" s="4">
        <v>23239476</v>
      </c>
      <c r="E1315" s="0" t="str">
        <f>"mar18"</f>
        <v>mar18</v>
      </c>
      <c r="F1315" s="4">
        <v>0</v>
      </c>
    </row>
    <row r="1316">
      <c r="A1316" s="0" t="inlineStr">
        <is>
          <t xml:space="preserve">2018-03-22</t>
        </is>
      </c>
      <c r="B1316" s="16">
        <v>43181</v>
      </c>
      <c r="C1316" s="8">
        <v>50.83</v>
      </c>
      <c r="D1316" s="4">
        <v>30915970</v>
      </c>
      <c r="E1316" s="0" t="str">
        <f>"mar18"</f>
        <v>mar18</v>
      </c>
      <c r="F1316" s="4">
        <v>0</v>
      </c>
    </row>
    <row r="1317">
      <c r="A1317" s="0" t="inlineStr">
        <is>
          <t xml:space="preserve">2018-03-23</t>
        </is>
      </c>
      <c r="B1317" s="16">
        <v>43182</v>
      </c>
      <c r="C1317" s="8">
        <v>49.36</v>
      </c>
      <c r="D1317" s="4">
        <v>37683871</v>
      </c>
      <c r="E1317" s="0" t="str">
        <f>"mar18"</f>
        <v>mar18</v>
      </c>
      <c r="F1317" s="4">
        <v>0</v>
      </c>
    </row>
    <row r="1318">
      <c r="A1318" s="0" t="inlineStr">
        <is>
          <t xml:space="preserve">2018-03-26</t>
        </is>
      </c>
      <c r="B1318" s="16">
        <v>43185</v>
      </c>
      <c r="C1318" s="8">
        <v>52.48</v>
      </c>
      <c r="D1318" s="4">
        <v>39306227</v>
      </c>
      <c r="E1318" s="0" t="str">
        <f>"mar18"</f>
        <v>mar18</v>
      </c>
      <c r="F1318" s="4">
        <v>0</v>
      </c>
    </row>
    <row r="1319">
      <c r="A1319" s="0" t="inlineStr">
        <is>
          <t xml:space="preserve">2018-03-27</t>
        </is>
      </c>
      <c r="B1319" s="16">
        <v>43186</v>
      </c>
      <c r="C1319" s="8">
        <v>51.19</v>
      </c>
      <c r="D1319" s="4">
        <v>38777042</v>
      </c>
      <c r="E1319" s="0" t="str">
        <f>"mar18"</f>
        <v>mar18</v>
      </c>
      <c r="F1319" s="4">
        <v>0</v>
      </c>
    </row>
    <row r="1320">
      <c r="A1320" s="0" t="inlineStr">
        <is>
          <t xml:space="preserve">2018-03-28</t>
        </is>
      </c>
      <c r="B1320" s="16">
        <v>43187</v>
      </c>
      <c r="C1320" s="8">
        <v>49.6</v>
      </c>
      <c r="D1320" s="4">
        <v>37970859</v>
      </c>
      <c r="E1320" s="0" t="str">
        <f>"mar18"</f>
        <v>mar18</v>
      </c>
      <c r="F1320" s="4">
        <v>0</v>
      </c>
    </row>
    <row r="1321">
      <c r="A1321" s="0" t="inlineStr">
        <is>
          <t xml:space="preserve">2018-03-29</t>
        </is>
      </c>
      <c r="B1321" s="16">
        <v>43188</v>
      </c>
      <c r="C1321" s="8">
        <v>52.08</v>
      </c>
      <c r="D1321" s="4">
        <v>45265805</v>
      </c>
      <c r="E1321" s="0" t="str">
        <f>"mar18"</f>
        <v>mar18</v>
      </c>
      <c r="F1321" s="4">
        <v>1</v>
      </c>
    </row>
    <row r="1322">
      <c r="A1322" s="0" t="inlineStr">
        <is>
          <t xml:space="preserve">2018-04-02</t>
        </is>
      </c>
      <c r="B1322" s="16">
        <v>43192</v>
      </c>
      <c r="C1322" s="8">
        <v>48.92</v>
      </c>
      <c r="D1322" s="4">
        <v>67187824</v>
      </c>
      <c r="E1322" s="0" t="str">
        <f>"apr18"</f>
        <v>apr18</v>
      </c>
      <c r="F1322" s="4">
        <v>0</v>
      </c>
    </row>
    <row r="1323">
      <c r="A1323" s="0" t="inlineStr">
        <is>
          <t xml:space="preserve">2018-04-03</t>
        </is>
      </c>
      <c r="B1323" s="16">
        <v>43193</v>
      </c>
      <c r="C1323" s="8">
        <v>49.75</v>
      </c>
      <c r="D1323" s="4">
        <v>39432360</v>
      </c>
      <c r="E1323" s="0" t="str">
        <f>"apr18"</f>
        <v>apr18</v>
      </c>
      <c r="F1323" s="4">
        <v>0</v>
      </c>
    </row>
    <row r="1324">
      <c r="A1324" s="0" t="inlineStr">
        <is>
          <t xml:space="preserve">2018-04-04</t>
        </is>
      </c>
      <c r="B1324" s="16">
        <v>43194</v>
      </c>
      <c r="C1324" s="8">
        <v>49.99</v>
      </c>
      <c r="D1324" s="4">
        <v>30370046</v>
      </c>
      <c r="E1324" s="0" t="str">
        <f>"apr18"</f>
        <v>apr18</v>
      </c>
      <c r="F1324" s="4">
        <v>0</v>
      </c>
    </row>
    <row r="1325">
      <c r="A1325" s="0" t="inlineStr">
        <is>
          <t xml:space="preserve">2018-04-05</t>
        </is>
      </c>
      <c r="B1325" s="16">
        <v>43195</v>
      </c>
      <c r="C1325" s="8">
        <v>50.38</v>
      </c>
      <c r="D1325" s="4">
        <v>25115351</v>
      </c>
      <c r="E1325" s="0" t="str">
        <f>"apr18"</f>
        <v>apr18</v>
      </c>
      <c r="F1325" s="4">
        <v>0</v>
      </c>
    </row>
    <row r="1326">
      <c r="A1326" s="0" t="inlineStr">
        <is>
          <t xml:space="preserve">2018-04-06</t>
        </is>
      </c>
      <c r="B1326" s="16">
        <v>43196</v>
      </c>
      <c r="C1326" s="8">
        <v>48.79</v>
      </c>
      <c r="D1326" s="4">
        <v>28215164</v>
      </c>
      <c r="E1326" s="0" t="str">
        <f>"apr18"</f>
        <v>apr18</v>
      </c>
      <c r="F1326" s="4">
        <v>0</v>
      </c>
    </row>
    <row r="1327">
      <c r="A1327" s="0" t="inlineStr">
        <is>
          <t xml:space="preserve">2018-04-09</t>
        </is>
      </c>
      <c r="B1327" s="16">
        <v>43199</v>
      </c>
      <c r="C1327" s="8">
        <v>49.55</v>
      </c>
      <c r="D1327" s="4">
        <v>31436989</v>
      </c>
      <c r="E1327" s="0" t="str">
        <f>"apr18"</f>
        <v>apr18</v>
      </c>
      <c r="F1327" s="4">
        <v>0</v>
      </c>
    </row>
    <row r="1328">
      <c r="A1328" s="0" t="inlineStr">
        <is>
          <t xml:space="preserve">2018-04-10</t>
        </is>
      </c>
      <c r="B1328" s="16">
        <v>43200</v>
      </c>
      <c r="C1328" s="8">
        <v>51.27</v>
      </c>
      <c r="D1328" s="4">
        <v>26417762</v>
      </c>
      <c r="E1328" s="0" t="str">
        <f>"apr18"</f>
        <v>apr18</v>
      </c>
      <c r="F1328" s="4">
        <v>0</v>
      </c>
    </row>
    <row r="1329">
      <c r="A1329" s="0" t="inlineStr">
        <is>
          <t xml:space="preserve">2018-04-11</t>
        </is>
      </c>
      <c r="B1329" s="16">
        <v>43201</v>
      </c>
      <c r="C1329" s="8">
        <v>51.1</v>
      </c>
      <c r="D1329" s="4">
        <v>17568432</v>
      </c>
      <c r="E1329" s="0" t="str">
        <f>"apr18"</f>
        <v>apr18</v>
      </c>
      <c r="F1329" s="4">
        <v>0</v>
      </c>
    </row>
    <row r="1330">
      <c r="A1330" s="0" t="inlineStr">
        <is>
          <t xml:space="preserve">2018-04-12</t>
        </is>
      </c>
      <c r="B1330" s="16">
        <v>43202</v>
      </c>
      <c r="C1330" s="8">
        <v>52.72</v>
      </c>
      <c r="D1330" s="4">
        <v>29781357</v>
      </c>
      <c r="E1330" s="0" t="str">
        <f>"apr18"</f>
        <v>apr18</v>
      </c>
      <c r="F1330" s="4">
        <v>0</v>
      </c>
    </row>
    <row r="1331">
      <c r="A1331" s="0" t="inlineStr">
        <is>
          <t xml:space="preserve">2018-04-13</t>
        </is>
      </c>
      <c r="B1331" s="16">
        <v>43203</v>
      </c>
      <c r="C1331" s="8">
        <v>51.86</v>
      </c>
      <c r="D1331" s="4">
        <v>20884874</v>
      </c>
      <c r="E1331" s="0" t="str">
        <f>"apr18"</f>
        <v>apr18</v>
      </c>
      <c r="F1331" s="4">
        <v>0</v>
      </c>
    </row>
    <row r="1332">
      <c r="A1332" s="0" t="inlineStr">
        <is>
          <t xml:space="preserve">2018-04-16</t>
        </is>
      </c>
      <c r="B1332" s="16">
        <v>43206</v>
      </c>
      <c r="C1332" s="8">
        <v>52.4</v>
      </c>
      <c r="D1332" s="4">
        <v>18855458</v>
      </c>
      <c r="E1332" s="0" t="str">
        <f>"apr18"</f>
        <v>apr18</v>
      </c>
      <c r="F1332" s="4">
        <v>0</v>
      </c>
    </row>
    <row r="1333">
      <c r="A1333" s="0" t="inlineStr">
        <is>
          <t xml:space="preserve">2018-04-17</t>
        </is>
      </c>
      <c r="B1333" s="16">
        <v>43207</v>
      </c>
      <c r="C1333" s="8">
        <v>53.54</v>
      </c>
      <c r="D1333" s="4">
        <v>21228696</v>
      </c>
      <c r="E1333" s="0" t="str">
        <f>"apr18"</f>
        <v>apr18</v>
      </c>
      <c r="F1333" s="4">
        <v>0</v>
      </c>
    </row>
    <row r="1334">
      <c r="A1334" s="0" t="inlineStr">
        <is>
          <t xml:space="preserve">2018-04-18</t>
        </is>
      </c>
      <c r="B1334" s="16">
        <v>43208</v>
      </c>
      <c r="C1334" s="8">
        <v>53.61</v>
      </c>
      <c r="D1334" s="4">
        <v>22164679</v>
      </c>
      <c r="E1334" s="0" t="str">
        <f>"apr18"</f>
        <v>apr18</v>
      </c>
      <c r="F1334" s="4">
        <v>0</v>
      </c>
    </row>
    <row r="1335">
      <c r="A1335" s="0" t="inlineStr">
        <is>
          <t xml:space="preserve">2018-04-19</t>
        </is>
      </c>
      <c r="B1335" s="16">
        <v>43209</v>
      </c>
      <c r="C1335" s="8">
        <v>52.22</v>
      </c>
      <c r="D1335" s="4">
        <v>25422376</v>
      </c>
      <c r="E1335" s="0" t="str">
        <f>"apr18"</f>
        <v>apr18</v>
      </c>
      <c r="F1335" s="4">
        <v>0</v>
      </c>
    </row>
    <row r="1336">
      <c r="A1336" s="0" t="inlineStr">
        <is>
          <t xml:space="preserve">2018-04-20</t>
        </is>
      </c>
      <c r="B1336" s="16">
        <v>43210</v>
      </c>
      <c r="C1336" s="8">
        <v>51.53</v>
      </c>
      <c r="D1336" s="4">
        <v>26910093</v>
      </c>
      <c r="E1336" s="0" t="str">
        <f>"apr18"</f>
        <v>apr18</v>
      </c>
      <c r="F1336" s="4">
        <v>0</v>
      </c>
    </row>
    <row r="1337">
      <c r="A1337" s="0" t="inlineStr">
        <is>
          <t xml:space="preserve">2018-04-23</t>
        </is>
      </c>
      <c r="B1337" s="16">
        <v>43213</v>
      </c>
      <c r="C1337" s="8">
        <v>51.1</v>
      </c>
      <c r="D1337" s="4">
        <v>21706733</v>
      </c>
      <c r="E1337" s="0" t="str">
        <f>"apr18"</f>
        <v>apr18</v>
      </c>
      <c r="F1337" s="4">
        <v>0</v>
      </c>
    </row>
    <row r="1338">
      <c r="A1338" s="0" t="inlineStr">
        <is>
          <t xml:space="preserve">2018-04-24</t>
        </is>
      </c>
      <c r="B1338" s="16">
        <v>43214</v>
      </c>
      <c r="C1338" s="8">
        <v>51.45</v>
      </c>
      <c r="D1338" s="4">
        <v>42494668</v>
      </c>
      <c r="E1338" s="0" t="str">
        <f>"apr18"</f>
        <v>apr18</v>
      </c>
      <c r="F1338" s="4">
        <v>0</v>
      </c>
    </row>
    <row r="1339">
      <c r="A1339" s="0" t="inlineStr">
        <is>
          <t xml:space="preserve">2018-04-25</t>
        </is>
      </c>
      <c r="B1339" s="16">
        <v>43215</v>
      </c>
      <c r="C1339" s="8">
        <v>51.38</v>
      </c>
      <c r="D1339" s="4">
        <v>25752805</v>
      </c>
      <c r="E1339" s="0" t="str">
        <f>"apr18"</f>
        <v>apr18</v>
      </c>
      <c r="F1339" s="4">
        <v>0</v>
      </c>
    </row>
    <row r="1340">
      <c r="A1340" s="0" t="inlineStr">
        <is>
          <t xml:space="preserve">2018-04-26</t>
        </is>
      </c>
      <c r="B1340" s="16">
        <v>43216</v>
      </c>
      <c r="C1340" s="8">
        <v>53.05</v>
      </c>
      <c r="D1340" s="4">
        <v>39575029</v>
      </c>
      <c r="E1340" s="0" t="str">
        <f>"apr18"</f>
        <v>apr18</v>
      </c>
      <c r="F1340" s="4">
        <v>0</v>
      </c>
    </row>
    <row r="1341">
      <c r="A1341" s="0" t="inlineStr">
        <is>
          <t xml:space="preserve">2018-04-27</t>
        </is>
      </c>
      <c r="B1341" s="16">
        <v>43217</v>
      </c>
      <c r="C1341" s="8">
        <v>52.73</v>
      </c>
      <c r="D1341" s="4">
        <v>69888148</v>
      </c>
      <c r="E1341" s="0" t="str">
        <f>"apr18"</f>
        <v>apr18</v>
      </c>
      <c r="F1341" s="4">
        <v>0</v>
      </c>
    </row>
    <row r="1342">
      <c r="A1342" s="0" t="inlineStr">
        <is>
          <t xml:space="preserve">2018-04-30</t>
        </is>
      </c>
      <c r="B1342" s="16">
        <v>43220</v>
      </c>
      <c r="C1342" s="8">
        <v>51.62</v>
      </c>
      <c r="D1342" s="4">
        <v>36417370</v>
      </c>
      <c r="E1342" s="0" t="str">
        <f>"apr18"</f>
        <v>apr18</v>
      </c>
      <c r="F1342" s="4">
        <v>1</v>
      </c>
    </row>
    <row r="1343">
      <c r="A1343" s="0" t="inlineStr">
        <is>
          <t xml:space="preserve">2018-05-01</t>
        </is>
      </c>
      <c r="B1343" s="16">
        <v>43221</v>
      </c>
      <c r="C1343" s="8">
        <v>53.33</v>
      </c>
      <c r="D1343" s="4">
        <v>27600758</v>
      </c>
      <c r="E1343" s="0" t="str">
        <f>"may18"</f>
        <v>may18</v>
      </c>
      <c r="F1343" s="4">
        <v>0</v>
      </c>
    </row>
    <row r="1344">
      <c r="A1344" s="0" t="inlineStr">
        <is>
          <t xml:space="preserve">2018-05-02</t>
        </is>
      </c>
      <c r="B1344" s="16">
        <v>43222</v>
      </c>
      <c r="C1344" s="8">
        <v>52.31</v>
      </c>
      <c r="D1344" s="4">
        <v>25778328</v>
      </c>
      <c r="E1344" s="0" t="str">
        <f>"may18"</f>
        <v>may18</v>
      </c>
      <c r="F1344" s="4">
        <v>0</v>
      </c>
    </row>
    <row r="1345">
      <c r="A1345" s="0" t="inlineStr">
        <is>
          <t xml:space="preserve">2018-05-03</t>
        </is>
      </c>
      <c r="B1345" s="16">
        <v>43223</v>
      </c>
      <c r="C1345" s="8">
        <v>52.28</v>
      </c>
      <c r="D1345" s="4">
        <v>28560967</v>
      </c>
      <c r="E1345" s="0" t="str">
        <f>"may18"</f>
        <v>may18</v>
      </c>
      <c r="F1345" s="4">
        <v>0</v>
      </c>
    </row>
    <row r="1346">
      <c r="A1346" s="0" t="inlineStr">
        <is>
          <t xml:space="preserve">2018-05-04</t>
        </is>
      </c>
      <c r="B1346" s="16">
        <v>43224</v>
      </c>
      <c r="C1346" s="8">
        <v>52.78</v>
      </c>
      <c r="D1346" s="4">
        <v>25642474</v>
      </c>
      <c r="E1346" s="0" t="str">
        <f>"may18"</f>
        <v>may18</v>
      </c>
      <c r="F1346" s="4">
        <v>0</v>
      </c>
    </row>
    <row r="1347">
      <c r="A1347" s="0" t="inlineStr">
        <is>
          <t xml:space="preserve">2018-05-07</t>
        </is>
      </c>
      <c r="B1347" s="16">
        <v>43227</v>
      </c>
      <c r="C1347" s="8">
        <v>53.33</v>
      </c>
      <c r="D1347" s="4">
        <v>20285746</v>
      </c>
      <c r="E1347" s="0" t="str">
        <f>"may18"</f>
        <v>may18</v>
      </c>
      <c r="F1347" s="4">
        <v>0</v>
      </c>
    </row>
    <row r="1348">
      <c r="A1348" s="0" t="inlineStr">
        <is>
          <t xml:space="preserve">2018-05-08</t>
        </is>
      </c>
      <c r="B1348" s="16">
        <v>43228</v>
      </c>
      <c r="C1348" s="8">
        <v>53.63</v>
      </c>
      <c r="D1348" s="4">
        <v>21026793</v>
      </c>
      <c r="E1348" s="0" t="str">
        <f>"may18"</f>
        <v>may18</v>
      </c>
      <c r="F1348" s="4">
        <v>0</v>
      </c>
    </row>
    <row r="1349">
      <c r="A1349" s="0" t="inlineStr">
        <is>
          <t xml:space="preserve">2018-05-09</t>
        </is>
      </c>
      <c r="B1349" s="16">
        <v>43229</v>
      </c>
      <c r="C1349" s="8">
        <v>54.34</v>
      </c>
      <c r="D1349" s="4">
        <v>19827532</v>
      </c>
      <c r="E1349" s="0" t="str">
        <f>"may18"</f>
        <v>may18</v>
      </c>
      <c r="F1349" s="4">
        <v>0</v>
      </c>
    </row>
    <row r="1350">
      <c r="A1350" s="0" t="inlineStr">
        <is>
          <t xml:space="preserve">2018-05-10</t>
        </is>
      </c>
      <c r="B1350" s="16">
        <v>43230</v>
      </c>
      <c r="C1350" s="8">
        <v>54.98</v>
      </c>
      <c r="D1350" s="4">
        <v>18715910</v>
      </c>
      <c r="E1350" s="0" t="str">
        <f>"may18"</f>
        <v>may18</v>
      </c>
      <c r="F1350" s="4">
        <v>0</v>
      </c>
    </row>
    <row r="1351">
      <c r="A1351" s="0" t="inlineStr">
        <is>
          <t xml:space="preserve">2018-05-11</t>
        </is>
      </c>
      <c r="B1351" s="16">
        <v>43231</v>
      </c>
      <c r="C1351" s="8">
        <v>54.67</v>
      </c>
      <c r="D1351" s="4">
        <v>15405004</v>
      </c>
      <c r="E1351" s="0" t="str">
        <f>"may18"</f>
        <v>may18</v>
      </c>
      <c r="F1351" s="4">
        <v>0</v>
      </c>
    </row>
    <row r="1352">
      <c r="A1352" s="0" t="inlineStr">
        <is>
          <t xml:space="preserve">2018-05-14</t>
        </is>
      </c>
      <c r="B1352" s="16">
        <v>43234</v>
      </c>
      <c r="C1352" s="8">
        <v>54.9</v>
      </c>
      <c r="D1352" s="4">
        <v>21878199</v>
      </c>
      <c r="E1352" s="0" t="str">
        <f>"may18"</f>
        <v>may18</v>
      </c>
      <c r="F1352" s="4">
        <v>0</v>
      </c>
    </row>
    <row r="1353">
      <c r="A1353" s="0" t="inlineStr">
        <is>
          <t xml:space="preserve">2018-05-15</t>
        </is>
      </c>
      <c r="B1353" s="16">
        <v>43235</v>
      </c>
      <c r="C1353" s="8">
        <v>53.92</v>
      </c>
      <c r="D1353" s="4">
        <v>21712649</v>
      </c>
      <c r="E1353" s="0" t="str">
        <f>"may18"</f>
        <v>may18</v>
      </c>
      <c r="F1353" s="4">
        <v>0</v>
      </c>
    </row>
    <row r="1354">
      <c r="A1354" s="0" t="inlineStr">
        <is>
          <t xml:space="preserve">2018-05-16</t>
        </is>
      </c>
      <c r="B1354" s="16">
        <v>43236</v>
      </c>
      <c r="C1354" s="8">
        <v>54.64</v>
      </c>
      <c r="D1354" s="4">
        <v>16260459</v>
      </c>
      <c r="E1354" s="0" t="str">
        <f>"may18"</f>
        <v>may18</v>
      </c>
      <c r="F1354" s="4">
        <v>0</v>
      </c>
    </row>
    <row r="1355">
      <c r="A1355" s="0" t="inlineStr">
        <is>
          <t xml:space="preserve">2018-05-17</t>
        </is>
      </c>
      <c r="B1355" s="16">
        <v>43237</v>
      </c>
      <c r="C1355" s="8">
        <v>54.81</v>
      </c>
      <c r="D1355" s="4">
        <v>16872598</v>
      </c>
      <c r="E1355" s="0" t="str">
        <f>"may18"</f>
        <v>may18</v>
      </c>
      <c r="F1355" s="4">
        <v>0</v>
      </c>
    </row>
    <row r="1356">
      <c r="A1356" s="0" t="inlineStr">
        <is>
          <t xml:space="preserve">2018-05-18</t>
        </is>
      </c>
      <c r="B1356" s="16">
        <v>43238</v>
      </c>
      <c r="C1356" s="8">
        <v>53.5</v>
      </c>
      <c r="D1356" s="4">
        <v>23679944</v>
      </c>
      <c r="E1356" s="0" t="str">
        <f>"may18"</f>
        <v>may18</v>
      </c>
      <c r="F1356" s="4">
        <v>0</v>
      </c>
    </row>
    <row r="1357">
      <c r="A1357" s="0" t="inlineStr">
        <is>
          <t xml:space="preserve">2018-05-21</t>
        </is>
      </c>
      <c r="B1357" s="16">
        <v>43241</v>
      </c>
      <c r="C1357" s="8">
        <v>54.32</v>
      </c>
      <c r="D1357" s="4">
        <v>25367377</v>
      </c>
      <c r="E1357" s="0" t="str">
        <f>"may18"</f>
        <v>may18</v>
      </c>
      <c r="F1357" s="4">
        <v>0</v>
      </c>
    </row>
    <row r="1358">
      <c r="A1358" s="0" t="inlineStr">
        <is>
          <t xml:space="preserve">2018-05-22</t>
        </is>
      </c>
      <c r="B1358" s="16">
        <v>43242</v>
      </c>
      <c r="C1358" s="8">
        <v>54.45</v>
      </c>
      <c r="D1358" s="4">
        <v>19009588</v>
      </c>
      <c r="E1358" s="0" t="str">
        <f>"may18"</f>
        <v>may18</v>
      </c>
      <c r="F1358" s="4">
        <v>0</v>
      </c>
    </row>
    <row r="1359">
      <c r="A1359" s="0" t="inlineStr">
        <is>
          <t xml:space="preserve">2018-05-23</t>
        </is>
      </c>
      <c r="B1359" s="16">
        <v>43243</v>
      </c>
      <c r="C1359" s="8">
        <v>55.21</v>
      </c>
      <c r="D1359" s="4">
        <v>20555425</v>
      </c>
      <c r="E1359" s="0" t="str">
        <f>"may18"</f>
        <v>may18</v>
      </c>
      <c r="F1359" s="4">
        <v>0</v>
      </c>
    </row>
    <row r="1360">
      <c r="A1360" s="0" t="inlineStr">
        <is>
          <t xml:space="preserve">2018-05-24</t>
        </is>
      </c>
      <c r="B1360" s="16">
        <v>43244</v>
      </c>
      <c r="C1360" s="8">
        <v>54.75</v>
      </c>
      <c r="D1360" s="4">
        <v>19667095</v>
      </c>
      <c r="E1360" s="0" t="str">
        <f>"may18"</f>
        <v>may18</v>
      </c>
      <c r="F1360" s="4">
        <v>0</v>
      </c>
    </row>
    <row r="1361">
      <c r="A1361" s="0" t="inlineStr">
        <is>
          <t xml:space="preserve">2018-05-25</t>
        </is>
      </c>
      <c r="B1361" s="16">
        <v>43245</v>
      </c>
      <c r="C1361" s="8">
        <v>55.44</v>
      </c>
      <c r="D1361" s="4">
        <v>18549989</v>
      </c>
      <c r="E1361" s="0" t="str">
        <f>"may18"</f>
        <v>may18</v>
      </c>
      <c r="F1361" s="4">
        <v>0</v>
      </c>
    </row>
    <row r="1362">
      <c r="A1362" s="0" t="inlineStr">
        <is>
          <t xml:space="preserve">2018-05-29</t>
        </is>
      </c>
      <c r="B1362" s="16">
        <v>43249</v>
      </c>
      <c r="C1362" s="8">
        <v>55.32</v>
      </c>
      <c r="D1362" s="4">
        <v>24253509</v>
      </c>
      <c r="E1362" s="0" t="str">
        <f>"may18"</f>
        <v>may18</v>
      </c>
      <c r="F1362" s="4">
        <v>0</v>
      </c>
    </row>
    <row r="1363">
      <c r="A1363" s="0" t="inlineStr">
        <is>
          <t xml:space="preserve">2018-05-30</t>
        </is>
      </c>
      <c r="B1363" s="16">
        <v>43250</v>
      </c>
      <c r="C1363" s="8">
        <v>55.68</v>
      </c>
      <c r="D1363" s="4">
        <v>24711519</v>
      </c>
      <c r="E1363" s="0" t="str">
        <f>"may18"</f>
        <v>may18</v>
      </c>
      <c r="F1363" s="4">
        <v>0</v>
      </c>
    </row>
    <row r="1364">
      <c r="A1364" s="0" t="inlineStr">
        <is>
          <t xml:space="preserve">2018-05-31</t>
        </is>
      </c>
      <c r="B1364" s="16">
        <v>43251</v>
      </c>
      <c r="C1364" s="8">
        <v>55.2</v>
      </c>
      <c r="D1364" s="4">
        <v>30962105</v>
      </c>
      <c r="E1364" s="0" t="str">
        <f>"may18"</f>
        <v>may18</v>
      </c>
      <c r="F1364" s="4">
        <v>1</v>
      </c>
    </row>
    <row r="1365">
      <c r="A1365" s="0" t="inlineStr">
        <is>
          <t xml:space="preserve">2018-06-01</t>
        </is>
      </c>
      <c r="B1365" s="16">
        <v>43252</v>
      </c>
      <c r="C1365" s="8">
        <v>57.08</v>
      </c>
      <c r="D1365" s="4">
        <v>31183166</v>
      </c>
      <c r="E1365" s="0" t="str">
        <f>"jun18"</f>
        <v>jun18</v>
      </c>
      <c r="F1365" s="4">
        <v>0</v>
      </c>
    </row>
    <row r="1366">
      <c r="A1366" s="0" t="inlineStr">
        <is>
          <t xml:space="preserve">2018-06-04</t>
        </is>
      </c>
      <c r="B1366" s="16">
        <v>43255</v>
      </c>
      <c r="C1366" s="8">
        <v>56.83</v>
      </c>
      <c r="D1366" s="4">
        <v>22538053</v>
      </c>
      <c r="E1366" s="0" t="str">
        <f>"jun18"</f>
        <v>jun18</v>
      </c>
      <c r="F1366" s="4">
        <v>0</v>
      </c>
    </row>
    <row r="1367">
      <c r="A1367" s="0" t="inlineStr">
        <is>
          <t xml:space="preserve">2018-06-05</t>
        </is>
      </c>
      <c r="B1367" s="16">
        <v>43256</v>
      </c>
      <c r="C1367" s="8">
        <v>56.53</v>
      </c>
      <c r="D1367" s="4">
        <v>21687019</v>
      </c>
      <c r="E1367" s="0" t="str">
        <f>"jun18"</f>
        <v>jun18</v>
      </c>
      <c r="F1367" s="4">
        <v>0</v>
      </c>
    </row>
    <row r="1368">
      <c r="A1368" s="0" t="inlineStr">
        <is>
          <t xml:space="preserve">2018-06-06</t>
        </is>
      </c>
      <c r="B1368" s="16">
        <v>43257</v>
      </c>
      <c r="C1368" s="8">
        <v>57.03</v>
      </c>
      <c r="D1368" s="4">
        <v>22955355</v>
      </c>
      <c r="E1368" s="0" t="str">
        <f>"jun18"</f>
        <v>jun18</v>
      </c>
      <c r="F1368" s="4">
        <v>0</v>
      </c>
    </row>
    <row r="1369">
      <c r="A1369" s="0" t="inlineStr">
        <is>
          <t xml:space="preserve">2018-06-07</t>
        </is>
      </c>
      <c r="B1369" s="16">
        <v>43258</v>
      </c>
      <c r="C1369" s="8">
        <v>55.88</v>
      </c>
      <c r="D1369" s="4">
        <v>27596110</v>
      </c>
      <c r="E1369" s="0" t="str">
        <f>"jun18"</f>
        <v>jun18</v>
      </c>
      <c r="F1369" s="4">
        <v>0</v>
      </c>
    </row>
    <row r="1370">
      <c r="A1370" s="0" t="inlineStr">
        <is>
          <t xml:space="preserve">2018-06-08</t>
        </is>
      </c>
      <c r="B1370" s="16">
        <v>43259</v>
      </c>
      <c r="C1370" s="8">
        <v>55.05</v>
      </c>
      <c r="D1370" s="4">
        <v>30822854</v>
      </c>
      <c r="E1370" s="0" t="str">
        <f>"jun18"</f>
        <v>jun18</v>
      </c>
      <c r="F1370" s="4">
        <v>0</v>
      </c>
    </row>
    <row r="1371">
      <c r="A1371" s="0" t="inlineStr">
        <is>
          <t xml:space="preserve">2018-06-11</t>
        </is>
      </c>
      <c r="B1371" s="16">
        <v>43262</v>
      </c>
      <c r="C1371" s="8">
        <v>54.52</v>
      </c>
      <c r="D1371" s="4">
        <v>25752361</v>
      </c>
      <c r="E1371" s="0" t="str">
        <f>"jun18"</f>
        <v>jun18</v>
      </c>
      <c r="F1371" s="4">
        <v>0</v>
      </c>
    </row>
    <row r="1372">
      <c r="A1372" s="0" t="inlineStr">
        <is>
          <t xml:space="preserve">2018-06-12</t>
        </is>
      </c>
      <c r="B1372" s="16">
        <v>43263</v>
      </c>
      <c r="C1372" s="8">
        <v>54.82</v>
      </c>
      <c r="D1372" s="4">
        <v>23294943</v>
      </c>
      <c r="E1372" s="0" t="str">
        <f>"jun18"</f>
        <v>jun18</v>
      </c>
      <c r="F1372" s="4">
        <v>0</v>
      </c>
    </row>
    <row r="1373">
      <c r="A1373" s="0" t="inlineStr">
        <is>
          <t xml:space="preserve">2018-06-13</t>
        </is>
      </c>
      <c r="B1373" s="16">
        <v>43264</v>
      </c>
      <c r="C1373" s="8">
        <v>55.03</v>
      </c>
      <c r="D1373" s="4">
        <v>22631436</v>
      </c>
      <c r="E1373" s="0" t="str">
        <f>"jun18"</f>
        <v>jun18</v>
      </c>
      <c r="F1373" s="4">
        <v>0</v>
      </c>
    </row>
    <row r="1374">
      <c r="A1374" s="0" t="inlineStr">
        <is>
          <t xml:space="preserve">2018-06-14</t>
        </is>
      </c>
      <c r="B1374" s="16">
        <v>43265</v>
      </c>
      <c r="C1374" s="8">
        <v>55.54</v>
      </c>
      <c r="D1374" s="4">
        <v>23419829</v>
      </c>
      <c r="E1374" s="0" t="str">
        <f>"jun18"</f>
        <v>jun18</v>
      </c>
      <c r="F1374" s="4">
        <v>0</v>
      </c>
    </row>
    <row r="1375">
      <c r="A1375" s="0" t="inlineStr">
        <is>
          <t xml:space="preserve">2018-06-15</t>
        </is>
      </c>
      <c r="B1375" s="16">
        <v>43266</v>
      </c>
      <c r="C1375" s="8">
        <v>55.11</v>
      </c>
      <c r="D1375" s="4">
        <v>39194688</v>
      </c>
      <c r="E1375" s="0" t="str">
        <f>"jun18"</f>
        <v>jun18</v>
      </c>
      <c r="F1375" s="4">
        <v>0</v>
      </c>
    </row>
    <row r="1376">
      <c r="A1376" s="0" t="inlineStr">
        <is>
          <t xml:space="preserve">2018-06-18</t>
        </is>
      </c>
      <c r="B1376" s="16">
        <v>43269</v>
      </c>
      <c r="C1376" s="8">
        <v>53.22</v>
      </c>
      <c r="D1376" s="4">
        <v>40764444</v>
      </c>
      <c r="E1376" s="0" t="str">
        <f>"jun18"</f>
        <v>jun18</v>
      </c>
      <c r="F1376" s="4">
        <v>0</v>
      </c>
    </row>
    <row r="1377">
      <c r="A1377" s="0" t="inlineStr">
        <is>
          <t xml:space="preserve">2018-06-19</t>
        </is>
      </c>
      <c r="B1377" s="16">
        <v>43270</v>
      </c>
      <c r="C1377" s="8">
        <v>52.93</v>
      </c>
      <c r="D1377" s="4">
        <v>31780850</v>
      </c>
      <c r="E1377" s="0" t="str">
        <f>"jun18"</f>
        <v>jun18</v>
      </c>
      <c r="F1377" s="4">
        <v>0</v>
      </c>
    </row>
    <row r="1378">
      <c r="A1378" s="0" t="inlineStr">
        <is>
          <t xml:space="preserve">2018-06-20</t>
        </is>
      </c>
      <c r="B1378" s="16">
        <v>43271</v>
      </c>
      <c r="C1378" s="8">
        <v>53.46</v>
      </c>
      <c r="D1378" s="4">
        <v>21403035</v>
      </c>
      <c r="E1378" s="0" t="str">
        <f>"jun18"</f>
        <v>jun18</v>
      </c>
      <c r="F1378" s="4">
        <v>0</v>
      </c>
    </row>
    <row r="1379">
      <c r="A1379" s="0" t="inlineStr">
        <is>
          <t xml:space="preserve">2018-06-21</t>
        </is>
      </c>
      <c r="B1379" s="16">
        <v>43272</v>
      </c>
      <c r="C1379" s="8">
        <v>52.19</v>
      </c>
      <c r="D1379" s="4">
        <v>44435555</v>
      </c>
      <c r="E1379" s="0" t="str">
        <f>"jun18"</f>
        <v>jun18</v>
      </c>
      <c r="F1379" s="4">
        <v>0</v>
      </c>
    </row>
    <row r="1380">
      <c r="A1380" s="0" t="inlineStr">
        <is>
          <t xml:space="preserve">2018-06-22</t>
        </is>
      </c>
      <c r="B1380" s="16">
        <v>43273</v>
      </c>
      <c r="C1380" s="8">
        <v>52.5</v>
      </c>
      <c r="D1380" s="4">
        <v>34682074</v>
      </c>
      <c r="E1380" s="0" t="str">
        <f>"jun18"</f>
        <v>jun18</v>
      </c>
      <c r="F1380" s="4">
        <v>0</v>
      </c>
    </row>
    <row r="1381">
      <c r="A1381" s="0" t="inlineStr">
        <is>
          <t xml:space="preserve">2018-06-25</t>
        </is>
      </c>
      <c r="B1381" s="16">
        <v>43276</v>
      </c>
      <c r="C1381" s="8">
        <v>50.71</v>
      </c>
      <c r="D1381" s="4">
        <v>45356466</v>
      </c>
      <c r="E1381" s="0" t="str">
        <f>"jun18"</f>
        <v>jun18</v>
      </c>
      <c r="F1381" s="4">
        <v>0</v>
      </c>
    </row>
    <row r="1382">
      <c r="A1382" s="0" t="inlineStr">
        <is>
          <t xml:space="preserve">2018-06-26</t>
        </is>
      </c>
      <c r="B1382" s="16">
        <v>43277</v>
      </c>
      <c r="C1382" s="8">
        <v>49.67</v>
      </c>
      <c r="D1382" s="4">
        <v>37543003</v>
      </c>
      <c r="E1382" s="0" t="str">
        <f>"jun18"</f>
        <v>jun18</v>
      </c>
      <c r="F1382" s="4">
        <v>0</v>
      </c>
    </row>
    <row r="1383">
      <c r="A1383" s="0" t="inlineStr">
        <is>
          <t xml:space="preserve">2018-06-27</t>
        </is>
      </c>
      <c r="B1383" s="16">
        <v>43278</v>
      </c>
      <c r="C1383" s="8">
        <v>48.76</v>
      </c>
      <c r="D1383" s="4">
        <v>33338795</v>
      </c>
      <c r="E1383" s="0" t="str">
        <f>"jun18"</f>
        <v>jun18</v>
      </c>
      <c r="F1383" s="4">
        <v>0</v>
      </c>
    </row>
    <row r="1384">
      <c r="A1384" s="0" t="inlineStr">
        <is>
          <t xml:space="preserve">2018-06-28</t>
        </is>
      </c>
      <c r="B1384" s="16">
        <v>43279</v>
      </c>
      <c r="C1384" s="8">
        <v>49.25</v>
      </c>
      <c r="D1384" s="4">
        <v>29055690</v>
      </c>
      <c r="E1384" s="0" t="str">
        <f>"jun18"</f>
        <v>jun18</v>
      </c>
      <c r="F1384" s="4">
        <v>0</v>
      </c>
    </row>
    <row r="1385">
      <c r="A1385" s="0" t="inlineStr">
        <is>
          <t xml:space="preserve">2018-06-29</t>
        </is>
      </c>
      <c r="B1385" s="16">
        <v>43280</v>
      </c>
      <c r="C1385" s="8">
        <v>49.71</v>
      </c>
      <c r="D1385" s="4">
        <v>28906523</v>
      </c>
      <c r="E1385" s="0" t="str">
        <f>"jun18"</f>
        <v>jun18</v>
      </c>
      <c r="F1385" s="4">
        <v>1</v>
      </c>
    </row>
    <row r="1386">
      <c r="A1386" s="0" t="inlineStr">
        <is>
          <t xml:space="preserve">2018-07-02</t>
        </is>
      </c>
      <c r="B1386" s="16">
        <v>43283</v>
      </c>
      <c r="C1386" s="8">
        <v>50.2</v>
      </c>
      <c r="D1386" s="4">
        <v>23755548</v>
      </c>
      <c r="E1386" s="0" t="str">
        <f>"jul18"</f>
        <v>jul18</v>
      </c>
      <c r="F1386" s="4">
        <v>0</v>
      </c>
    </row>
    <row r="1387">
      <c r="A1387" s="0" t="inlineStr">
        <is>
          <t xml:space="preserve">2018-07-03</t>
        </is>
      </c>
      <c r="B1387" s="16">
        <v>43284</v>
      </c>
      <c r="C1387" s="8">
        <v>49.47</v>
      </c>
      <c r="D1387" s="4">
        <v>16327904</v>
      </c>
      <c r="E1387" s="0" t="str">
        <f>"jul18"</f>
        <v>jul18</v>
      </c>
      <c r="F1387" s="4">
        <v>0</v>
      </c>
    </row>
    <row r="1388">
      <c r="A1388" s="0" t="inlineStr">
        <is>
          <t xml:space="preserve">2018-07-05</t>
        </is>
      </c>
      <c r="B1388" s="16">
        <v>43286</v>
      </c>
      <c r="C1388" s="8">
        <v>50.75</v>
      </c>
      <c r="D1388" s="4">
        <v>26163528</v>
      </c>
      <c r="E1388" s="0" t="str">
        <f>"jul18"</f>
        <v>jul18</v>
      </c>
      <c r="F1388" s="4">
        <v>0</v>
      </c>
    </row>
    <row r="1389">
      <c r="A1389" s="0" t="inlineStr">
        <is>
          <t xml:space="preserve">2018-07-06</t>
        </is>
      </c>
      <c r="B1389" s="16">
        <v>43287</v>
      </c>
      <c r="C1389" s="8">
        <v>51.37</v>
      </c>
      <c r="D1389" s="4">
        <v>19968048</v>
      </c>
      <c r="E1389" s="0" t="str">
        <f>"jul18"</f>
        <v>jul18</v>
      </c>
      <c r="F1389" s="4">
        <v>0</v>
      </c>
    </row>
    <row r="1390">
      <c r="A1390" s="0" t="inlineStr">
        <is>
          <t xml:space="preserve">2018-07-09</t>
        </is>
      </c>
      <c r="B1390" s="16">
        <v>43290</v>
      </c>
      <c r="C1390" s="8">
        <v>51.86</v>
      </c>
      <c r="D1390" s="4">
        <v>21361609</v>
      </c>
      <c r="E1390" s="0" t="str">
        <f>"jul18"</f>
        <v>jul18</v>
      </c>
      <c r="F1390" s="4">
        <v>0</v>
      </c>
    </row>
    <row r="1391">
      <c r="A1391" s="0" t="inlineStr">
        <is>
          <t xml:space="preserve">2018-07-10</t>
        </is>
      </c>
      <c r="B1391" s="16">
        <v>43291</v>
      </c>
      <c r="C1391" s="8">
        <v>52.16</v>
      </c>
      <c r="D1391" s="4">
        <v>17362901</v>
      </c>
      <c r="E1391" s="0" t="str">
        <f>"jul18"</f>
        <v>jul18</v>
      </c>
      <c r="F1391" s="4">
        <v>0</v>
      </c>
    </row>
    <row r="1392">
      <c r="A1392" s="0" t="inlineStr">
        <is>
          <t xml:space="preserve">2018-07-11</t>
        </is>
      </c>
      <c r="B1392" s="16">
        <v>43292</v>
      </c>
      <c r="C1392" s="8">
        <v>51.2</v>
      </c>
      <c r="D1392" s="4">
        <v>18665554</v>
      </c>
      <c r="E1392" s="0" t="str">
        <f>"jul18"</f>
        <v>jul18</v>
      </c>
      <c r="F1392" s="4">
        <v>0</v>
      </c>
    </row>
    <row r="1393">
      <c r="A1393" s="0" t="inlineStr">
        <is>
          <t xml:space="preserve">2018-07-12</t>
        </is>
      </c>
      <c r="B1393" s="16">
        <v>43293</v>
      </c>
      <c r="C1393" s="8">
        <v>52.35</v>
      </c>
      <c r="D1393" s="4">
        <v>20292712</v>
      </c>
      <c r="E1393" s="0" t="str">
        <f>"jul18"</f>
        <v>jul18</v>
      </c>
      <c r="F1393" s="4">
        <v>0</v>
      </c>
    </row>
    <row r="1394">
      <c r="A1394" s="0" t="inlineStr">
        <is>
          <t xml:space="preserve">2018-07-13</t>
        </is>
      </c>
      <c r="B1394" s="16">
        <v>43294</v>
      </c>
      <c r="C1394" s="8">
        <v>52.22</v>
      </c>
      <c r="D1394" s="4">
        <v>13750255</v>
      </c>
      <c r="E1394" s="0" t="str">
        <f>"jul18"</f>
        <v>jul18</v>
      </c>
      <c r="F1394" s="4">
        <v>0</v>
      </c>
    </row>
    <row r="1395">
      <c r="A1395" s="0" t="inlineStr">
        <is>
          <t xml:space="preserve">2018-07-16</t>
        </is>
      </c>
      <c r="B1395" s="16">
        <v>43297</v>
      </c>
      <c r="C1395" s="8">
        <v>52.01</v>
      </c>
      <c r="D1395" s="4">
        <v>15951549</v>
      </c>
      <c r="E1395" s="0" t="str">
        <f>"jul18"</f>
        <v>jul18</v>
      </c>
      <c r="F1395" s="4">
        <v>0</v>
      </c>
    </row>
    <row r="1396">
      <c r="A1396" s="0" t="inlineStr">
        <is>
          <t xml:space="preserve">2018-07-17</t>
        </is>
      </c>
      <c r="B1396" s="16">
        <v>43298</v>
      </c>
      <c r="C1396" s="8">
        <v>51.75</v>
      </c>
      <c r="D1396" s="4">
        <v>15754472</v>
      </c>
      <c r="E1396" s="0" t="str">
        <f>"jul18"</f>
        <v>jul18</v>
      </c>
      <c r="F1396" s="4">
        <v>0</v>
      </c>
    </row>
    <row r="1397">
      <c r="A1397" s="0" t="inlineStr">
        <is>
          <t xml:space="preserve">2018-07-18</t>
        </is>
      </c>
      <c r="B1397" s="16">
        <v>43299</v>
      </c>
      <c r="C1397" s="8">
        <v>51.72</v>
      </c>
      <c r="D1397" s="4">
        <v>14649019</v>
      </c>
      <c r="E1397" s="0" t="str">
        <f>"jul18"</f>
        <v>jul18</v>
      </c>
      <c r="F1397" s="4">
        <v>0</v>
      </c>
    </row>
    <row r="1398">
      <c r="A1398" s="0" t="inlineStr">
        <is>
          <t xml:space="preserve">2018-07-19</t>
        </is>
      </c>
      <c r="B1398" s="16">
        <v>43300</v>
      </c>
      <c r="C1398" s="8">
        <v>51.98</v>
      </c>
      <c r="D1398" s="4">
        <v>15954636</v>
      </c>
      <c r="E1398" s="0" t="str">
        <f>"jul18"</f>
        <v>jul18</v>
      </c>
      <c r="F1398" s="4">
        <v>0</v>
      </c>
    </row>
    <row r="1399">
      <c r="A1399" s="0" t="inlineStr">
        <is>
          <t xml:space="preserve">2018-07-20</t>
        </is>
      </c>
      <c r="B1399" s="16">
        <v>43301</v>
      </c>
      <c r="C1399" s="8">
        <v>51.91</v>
      </c>
      <c r="D1399" s="4">
        <v>17387554</v>
      </c>
      <c r="E1399" s="0" t="str">
        <f>"jul18"</f>
        <v>jul18</v>
      </c>
      <c r="F1399" s="4">
        <v>0</v>
      </c>
    </row>
    <row r="1400">
      <c r="A1400" s="0" t="inlineStr">
        <is>
          <t xml:space="preserve">2018-07-23</t>
        </is>
      </c>
      <c r="B1400" s="16">
        <v>43304</v>
      </c>
      <c r="C1400" s="8">
        <v>52.31</v>
      </c>
      <c r="D1400" s="4">
        <v>15945470</v>
      </c>
      <c r="E1400" s="0" t="str">
        <f>"jul18"</f>
        <v>jul18</v>
      </c>
      <c r="F1400" s="4">
        <v>0</v>
      </c>
    </row>
    <row r="1401">
      <c r="A1401" s="0" t="inlineStr">
        <is>
          <t xml:space="preserve">2018-07-24</t>
        </is>
      </c>
      <c r="B1401" s="16">
        <v>43305</v>
      </c>
      <c r="C1401" s="8">
        <v>52.18</v>
      </c>
      <c r="D1401" s="4">
        <v>17788677</v>
      </c>
      <c r="E1401" s="0" t="str">
        <f>"jul18"</f>
        <v>jul18</v>
      </c>
      <c r="F1401" s="4">
        <v>0</v>
      </c>
    </row>
    <row r="1402">
      <c r="A1402" s="0" t="inlineStr">
        <is>
          <t xml:space="preserve">2018-07-25</t>
        </is>
      </c>
      <c r="B1402" s="16">
        <v>43306</v>
      </c>
      <c r="C1402" s="8">
        <v>52.43</v>
      </c>
      <c r="D1402" s="4">
        <v>19892991</v>
      </c>
      <c r="E1402" s="0" t="str">
        <f>"jul18"</f>
        <v>jul18</v>
      </c>
      <c r="F1402" s="4">
        <v>0</v>
      </c>
    </row>
    <row r="1403">
      <c r="A1403" s="0" t="inlineStr">
        <is>
          <t xml:space="preserve">2018-07-26</t>
        </is>
      </c>
      <c r="B1403" s="16">
        <v>43307</v>
      </c>
      <c r="C1403" s="8">
        <v>52.16</v>
      </c>
      <c r="D1403" s="4">
        <v>28282484</v>
      </c>
      <c r="E1403" s="0" t="str">
        <f>"jul18"</f>
        <v>jul18</v>
      </c>
      <c r="F1403" s="4">
        <v>0</v>
      </c>
    </row>
    <row r="1404">
      <c r="A1404" s="0" t="inlineStr">
        <is>
          <t xml:space="preserve">2018-07-27</t>
        </is>
      </c>
      <c r="B1404" s="16">
        <v>43308</v>
      </c>
      <c r="C1404" s="8">
        <v>47.68</v>
      </c>
      <c r="D1404" s="4">
        <v>67816656</v>
      </c>
      <c r="E1404" s="0" t="str">
        <f>"jul18"</f>
        <v>jul18</v>
      </c>
      <c r="F1404" s="4">
        <v>0</v>
      </c>
    </row>
    <row r="1405">
      <c r="A1405" s="0" t="inlineStr">
        <is>
          <t xml:space="preserve">2018-07-30</t>
        </is>
      </c>
      <c r="B1405" s="16">
        <v>43311</v>
      </c>
      <c r="C1405" s="8">
        <v>47.69</v>
      </c>
      <c r="D1405" s="4">
        <v>35696572</v>
      </c>
      <c r="E1405" s="0" t="str">
        <f>"jul18"</f>
        <v>jul18</v>
      </c>
      <c r="F1405" s="4">
        <v>0</v>
      </c>
    </row>
    <row r="1406">
      <c r="A1406" s="0" t="inlineStr">
        <is>
          <t xml:space="preserve">2018-07-31</t>
        </is>
      </c>
      <c r="B1406" s="16">
        <v>43312</v>
      </c>
      <c r="C1406" s="8">
        <v>48.1</v>
      </c>
      <c r="D1406" s="4">
        <v>36581201</v>
      </c>
      <c r="E1406" s="0" t="str">
        <f>"jul18"</f>
        <v>jul18</v>
      </c>
      <c r="F1406" s="4">
        <v>1</v>
      </c>
    </row>
    <row r="1407">
      <c r="A1407" s="0" t="inlineStr">
        <is>
          <t xml:space="preserve">2018-08-01</t>
        </is>
      </c>
      <c r="B1407" s="16">
        <v>43313</v>
      </c>
      <c r="C1407" s="8">
        <v>48.81</v>
      </c>
      <c r="D1407" s="4">
        <v>28060679</v>
      </c>
      <c r="E1407" s="0" t="str">
        <f>"aug18"</f>
        <v>aug18</v>
      </c>
      <c r="F1407" s="4">
        <v>0</v>
      </c>
    </row>
    <row r="1408">
      <c r="A1408" s="0" t="inlineStr">
        <is>
          <t xml:space="preserve">2018-08-02</t>
        </is>
      </c>
      <c r="B1408" s="16">
        <v>43314</v>
      </c>
      <c r="C1408" s="8">
        <v>49.48</v>
      </c>
      <c r="D1408" s="4">
        <v>26452493</v>
      </c>
      <c r="E1408" s="0" t="str">
        <f>"aug18"</f>
        <v>aug18</v>
      </c>
      <c r="F1408" s="4">
        <v>0</v>
      </c>
    </row>
    <row r="1409">
      <c r="A1409" s="0" t="inlineStr">
        <is>
          <t xml:space="preserve">2018-08-03</t>
        </is>
      </c>
      <c r="B1409" s="16">
        <v>43315</v>
      </c>
      <c r="C1409" s="8">
        <v>49.63</v>
      </c>
      <c r="D1409" s="4">
        <v>22008160</v>
      </c>
      <c r="E1409" s="0" t="str">
        <f>"aug18"</f>
        <v>aug18</v>
      </c>
      <c r="F1409" s="4">
        <v>0</v>
      </c>
    </row>
    <row r="1410">
      <c r="A1410" s="0" t="inlineStr">
        <is>
          <t xml:space="preserve">2018-08-06</t>
        </is>
      </c>
      <c r="B1410" s="16">
        <v>43318</v>
      </c>
      <c r="C1410" s="8">
        <v>49.3</v>
      </c>
      <c r="D1410" s="4">
        <v>26669005</v>
      </c>
      <c r="E1410" s="0" t="str">
        <f>"aug18"</f>
        <v>aug18</v>
      </c>
      <c r="F1410" s="4">
        <v>0</v>
      </c>
    </row>
    <row r="1411">
      <c r="A1411" s="0" t="inlineStr">
        <is>
          <t xml:space="preserve">2018-08-07</t>
        </is>
      </c>
      <c r="B1411" s="16">
        <v>43319</v>
      </c>
      <c r="C1411" s="8">
        <v>49.7</v>
      </c>
      <c r="D1411" s="4">
        <v>28322714</v>
      </c>
      <c r="E1411" s="0" t="str">
        <f>"aug18"</f>
        <v>aug18</v>
      </c>
      <c r="F1411" s="4">
        <v>0</v>
      </c>
    </row>
    <row r="1412">
      <c r="A1412" s="0" t="inlineStr">
        <is>
          <t xml:space="preserve">2018-08-08</t>
        </is>
      </c>
      <c r="B1412" s="16">
        <v>43320</v>
      </c>
      <c r="C1412" s="8">
        <v>49.96</v>
      </c>
      <c r="D1412" s="4">
        <v>21997841</v>
      </c>
      <c r="E1412" s="0" t="str">
        <f>"aug18"</f>
        <v>aug18</v>
      </c>
      <c r="F1412" s="4">
        <v>0</v>
      </c>
    </row>
    <row r="1413">
      <c r="A1413" s="0" t="inlineStr">
        <is>
          <t xml:space="preserve">2018-08-09</t>
        </is>
      </c>
      <c r="B1413" s="16">
        <v>43321</v>
      </c>
      <c r="C1413" s="8">
        <v>50.14</v>
      </c>
      <c r="D1413" s="4">
        <v>23795628</v>
      </c>
      <c r="E1413" s="0" t="str">
        <f>"aug18"</f>
        <v>aug18</v>
      </c>
      <c r="F1413" s="4">
        <v>0</v>
      </c>
    </row>
    <row r="1414">
      <c r="A1414" s="0" t="inlineStr">
        <is>
          <t xml:space="preserve">2018-08-10</t>
        </is>
      </c>
      <c r="B1414" s="16">
        <v>43322</v>
      </c>
      <c r="C1414" s="8">
        <v>48.85</v>
      </c>
      <c r="D1414" s="4">
        <v>28712389</v>
      </c>
      <c r="E1414" s="0" t="str">
        <f>"aug18"</f>
        <v>aug18</v>
      </c>
      <c r="F1414" s="4">
        <v>0</v>
      </c>
    </row>
    <row r="1415">
      <c r="A1415" s="0" t="inlineStr">
        <is>
          <t xml:space="preserve">2018-08-13</t>
        </is>
      </c>
      <c r="B1415" s="16">
        <v>43325</v>
      </c>
      <c r="C1415" s="8">
        <v>48.45</v>
      </c>
      <c r="D1415" s="4">
        <v>17070585</v>
      </c>
      <c r="E1415" s="0" t="str">
        <f>"aug18"</f>
        <v>aug18</v>
      </c>
      <c r="F1415" s="4">
        <v>0</v>
      </c>
    </row>
    <row r="1416">
      <c r="A1416" s="0" t="inlineStr">
        <is>
          <t xml:space="preserve">2018-08-14</t>
        </is>
      </c>
      <c r="B1416" s="16">
        <v>43326</v>
      </c>
      <c r="C1416" s="8">
        <v>48.12</v>
      </c>
      <c r="D1416" s="4">
        <v>23061591</v>
      </c>
      <c r="E1416" s="0" t="str">
        <f>"aug18"</f>
        <v>aug18</v>
      </c>
      <c r="F1416" s="4">
        <v>0</v>
      </c>
    </row>
    <row r="1417">
      <c r="A1417" s="0" t="inlineStr">
        <is>
          <t xml:space="preserve">2018-08-15</t>
        </is>
      </c>
      <c r="B1417" s="16">
        <v>43327</v>
      </c>
      <c r="C1417" s="8">
        <v>47.46</v>
      </c>
      <c r="D1417" s="4">
        <v>26739870</v>
      </c>
      <c r="E1417" s="0" t="str">
        <f>"aug18"</f>
        <v>aug18</v>
      </c>
      <c r="F1417" s="4">
        <v>0</v>
      </c>
    </row>
    <row r="1418">
      <c r="A1418" s="0" t="inlineStr">
        <is>
          <t xml:space="preserve">2018-08-16</t>
        </is>
      </c>
      <c r="B1418" s="16">
        <v>43328</v>
      </c>
      <c r="C1418" s="8">
        <v>47.17</v>
      </c>
      <c r="D1418" s="4">
        <v>24358040</v>
      </c>
      <c r="E1418" s="0" t="str">
        <f>"aug18"</f>
        <v>aug18</v>
      </c>
      <c r="F1418" s="4">
        <v>0</v>
      </c>
    </row>
    <row r="1419">
      <c r="A1419" s="0" t="inlineStr">
        <is>
          <t xml:space="preserve">2018-08-17</t>
        </is>
      </c>
      <c r="B1419" s="16">
        <v>43329</v>
      </c>
      <c r="C1419" s="8">
        <v>47.1</v>
      </c>
      <c r="D1419" s="4">
        <v>26381992</v>
      </c>
      <c r="E1419" s="0" t="str">
        <f>"aug18"</f>
        <v>aug18</v>
      </c>
      <c r="F1419" s="4">
        <v>0</v>
      </c>
    </row>
    <row r="1420">
      <c r="A1420" s="0" t="inlineStr">
        <is>
          <t xml:space="preserve">2018-08-20</t>
        </is>
      </c>
      <c r="B1420" s="16">
        <v>43332</v>
      </c>
      <c r="C1420" s="8">
        <v>46.5</v>
      </c>
      <c r="D1420" s="4">
        <v>24334042</v>
      </c>
      <c r="E1420" s="0" t="str">
        <f>"aug18"</f>
        <v>aug18</v>
      </c>
      <c r="F1420" s="4">
        <v>0</v>
      </c>
    </row>
    <row r="1421">
      <c r="A1421" s="0" t="inlineStr">
        <is>
          <t xml:space="preserve">2018-08-21</t>
        </is>
      </c>
      <c r="B1421" s="16">
        <v>43333</v>
      </c>
      <c r="C1421" s="8">
        <v>47.62</v>
      </c>
      <c r="D1421" s="4">
        <v>19254336</v>
      </c>
      <c r="E1421" s="0" t="str">
        <f>"aug18"</f>
        <v>aug18</v>
      </c>
      <c r="F1421" s="4">
        <v>0</v>
      </c>
    </row>
    <row r="1422">
      <c r="A1422" s="0" t="inlineStr">
        <is>
          <t xml:space="preserve">2018-08-22</t>
        </is>
      </c>
      <c r="B1422" s="16">
        <v>43334</v>
      </c>
      <c r="C1422" s="8">
        <v>47.05</v>
      </c>
      <c r="D1422" s="4">
        <v>23182485</v>
      </c>
      <c r="E1422" s="0" t="str">
        <f>"aug18"</f>
        <v>aug18</v>
      </c>
      <c r="F1422" s="4">
        <v>0</v>
      </c>
    </row>
    <row r="1423">
      <c r="A1423" s="0" t="inlineStr">
        <is>
          <t xml:space="preserve">2018-08-23</t>
        </is>
      </c>
      <c r="B1423" s="16">
        <v>43335</v>
      </c>
      <c r="C1423" s="8">
        <v>46.98</v>
      </c>
      <c r="D1423" s="4">
        <v>31343206</v>
      </c>
      <c r="E1423" s="0" t="str">
        <f>"aug18"</f>
        <v>aug18</v>
      </c>
      <c r="F1423" s="4">
        <v>0</v>
      </c>
    </row>
    <row r="1424">
      <c r="A1424" s="0" t="inlineStr">
        <is>
          <t xml:space="preserve">2018-08-24</t>
        </is>
      </c>
      <c r="B1424" s="16">
        <v>43336</v>
      </c>
      <c r="C1424" s="8">
        <v>47.66</v>
      </c>
      <c r="D1424" s="4">
        <v>18214708</v>
      </c>
      <c r="E1424" s="0" t="str">
        <f>"aug18"</f>
        <v>aug18</v>
      </c>
      <c r="F1424" s="4">
        <v>0</v>
      </c>
    </row>
    <row r="1425">
      <c r="A1425" s="0" t="inlineStr">
        <is>
          <t xml:space="preserve">2018-08-27</t>
        </is>
      </c>
      <c r="B1425" s="16">
        <v>43339</v>
      </c>
      <c r="C1425" s="8">
        <v>48.35</v>
      </c>
      <c r="D1425" s="4">
        <v>17170257</v>
      </c>
      <c r="E1425" s="0" t="str">
        <f>"aug18"</f>
        <v>aug18</v>
      </c>
      <c r="F1425" s="4">
        <v>0</v>
      </c>
    </row>
    <row r="1426">
      <c r="A1426" s="0" t="inlineStr">
        <is>
          <t xml:space="preserve">2018-08-28</t>
        </is>
      </c>
      <c r="B1426" s="16">
        <v>43340</v>
      </c>
      <c r="C1426" s="8">
        <v>48.57</v>
      </c>
      <c r="D1426" s="4">
        <v>13472427</v>
      </c>
      <c r="E1426" s="0" t="str">
        <f>"aug18"</f>
        <v>aug18</v>
      </c>
      <c r="F1426" s="4">
        <v>0</v>
      </c>
    </row>
    <row r="1427">
      <c r="A1427" s="0" t="inlineStr">
        <is>
          <t xml:space="preserve">2018-08-29</t>
        </is>
      </c>
      <c r="B1427" s="16">
        <v>43341</v>
      </c>
      <c r="C1427" s="8">
        <v>48.75</v>
      </c>
      <c r="D1427" s="4">
        <v>13479099</v>
      </c>
      <c r="E1427" s="0" t="str">
        <f>"aug18"</f>
        <v>aug18</v>
      </c>
      <c r="F1427" s="4">
        <v>0</v>
      </c>
    </row>
    <row r="1428">
      <c r="A1428" s="0" t="inlineStr">
        <is>
          <t xml:space="preserve">2018-08-30</t>
        </is>
      </c>
      <c r="B1428" s="16">
        <v>43342</v>
      </c>
      <c r="C1428" s="8">
        <v>48.24</v>
      </c>
      <c r="D1428" s="4">
        <v>16418812</v>
      </c>
      <c r="E1428" s="0" t="str">
        <f>"aug18"</f>
        <v>aug18</v>
      </c>
      <c r="F1428" s="4">
        <v>0</v>
      </c>
    </row>
    <row r="1429">
      <c r="A1429" s="0" t="inlineStr">
        <is>
          <t xml:space="preserve">2018-08-31</t>
        </is>
      </c>
      <c r="B1429" s="16">
        <v>43343</v>
      </c>
      <c r="C1429" s="8">
        <v>48.43</v>
      </c>
      <c r="D1429" s="4">
        <v>16483981</v>
      </c>
      <c r="E1429" s="0" t="str">
        <f>"aug18"</f>
        <v>aug18</v>
      </c>
      <c r="F1429" s="4">
        <v>1</v>
      </c>
    </row>
    <row r="1430">
      <c r="A1430" s="0" t="inlineStr">
        <is>
          <t xml:space="preserve">2018-09-04</t>
        </is>
      </c>
      <c r="B1430" s="16">
        <v>43347</v>
      </c>
      <c r="C1430" s="8">
        <v>47.96</v>
      </c>
      <c r="D1430" s="4">
        <v>15682894</v>
      </c>
      <c r="E1430" s="0" t="str">
        <f>"sep18"</f>
        <v>sep18</v>
      </c>
      <c r="F1430" s="4">
        <v>0</v>
      </c>
    </row>
    <row r="1431">
      <c r="A1431" s="0" t="inlineStr">
        <is>
          <t xml:space="preserve">2018-09-05</t>
        </is>
      </c>
      <c r="B1431" s="16">
        <v>43348</v>
      </c>
      <c r="C1431" s="8">
        <v>47.72</v>
      </c>
      <c r="D1431" s="4">
        <v>20857150</v>
      </c>
      <c r="E1431" s="0" t="str">
        <f>"sep18"</f>
        <v>sep18</v>
      </c>
      <c r="F1431" s="4">
        <v>0</v>
      </c>
    </row>
    <row r="1432">
      <c r="A1432" s="0" t="inlineStr">
        <is>
          <t xml:space="preserve">2018-09-06</t>
        </is>
      </c>
      <c r="B1432" s="16">
        <v>43349</v>
      </c>
      <c r="C1432" s="8">
        <v>47.26</v>
      </c>
      <c r="D1432" s="4">
        <v>19318129</v>
      </c>
      <c r="E1432" s="0" t="str">
        <f>"sep18"</f>
        <v>sep18</v>
      </c>
      <c r="F1432" s="4">
        <v>0</v>
      </c>
    </row>
    <row r="1433">
      <c r="A1433" s="0" t="inlineStr">
        <is>
          <t xml:space="preserve">2018-09-07</t>
        </is>
      </c>
      <c r="B1433" s="16">
        <v>43350</v>
      </c>
      <c r="C1433" s="8">
        <v>46.45</v>
      </c>
      <c r="D1433" s="4">
        <v>25958345</v>
      </c>
      <c r="E1433" s="0" t="str">
        <f>"sep18"</f>
        <v>sep18</v>
      </c>
      <c r="F1433" s="4">
        <v>0</v>
      </c>
    </row>
    <row r="1434">
      <c r="A1434" s="0" t="inlineStr">
        <is>
          <t xml:space="preserve">2018-09-10</t>
        </is>
      </c>
      <c r="B1434" s="16">
        <v>43353</v>
      </c>
      <c r="C1434" s="8">
        <v>46.3</v>
      </c>
      <c r="D1434" s="4">
        <v>21522362</v>
      </c>
      <c r="E1434" s="0" t="str">
        <f>"sep18"</f>
        <v>sep18</v>
      </c>
      <c r="F1434" s="4">
        <v>0</v>
      </c>
    </row>
    <row r="1435">
      <c r="A1435" s="0" t="inlineStr">
        <is>
          <t xml:space="preserve">2018-09-11</t>
        </is>
      </c>
      <c r="B1435" s="16">
        <v>43354</v>
      </c>
      <c r="C1435" s="8">
        <v>44.93</v>
      </c>
      <c r="D1435" s="4">
        <v>32455320</v>
      </c>
      <c r="E1435" s="0" t="str">
        <f>"sep18"</f>
        <v>sep18</v>
      </c>
      <c r="F1435" s="4">
        <v>0</v>
      </c>
    </row>
    <row r="1436">
      <c r="A1436" s="0" t="inlineStr">
        <is>
          <t xml:space="preserve">2018-09-12</t>
        </is>
      </c>
      <c r="B1436" s="16">
        <v>43355</v>
      </c>
      <c r="C1436" s="8">
        <v>44.93</v>
      </c>
      <c r="D1436" s="4">
        <v>29778722</v>
      </c>
      <c r="E1436" s="0" t="str">
        <f>"sep18"</f>
        <v>sep18</v>
      </c>
      <c r="F1436" s="4">
        <v>0</v>
      </c>
    </row>
    <row r="1437">
      <c r="A1437" s="0" t="inlineStr">
        <is>
          <t xml:space="preserve">2018-09-13</t>
        </is>
      </c>
      <c r="B1437" s="16">
        <v>43356</v>
      </c>
      <c r="C1437" s="8">
        <v>45.57</v>
      </c>
      <c r="D1437" s="4">
        <v>18657116</v>
      </c>
      <c r="E1437" s="0" t="str">
        <f>"sep18"</f>
        <v>sep18</v>
      </c>
      <c r="F1437" s="4">
        <v>0</v>
      </c>
    </row>
    <row r="1438">
      <c r="A1438" s="0" t="inlineStr">
        <is>
          <t xml:space="preserve">2018-09-14</t>
        </is>
      </c>
      <c r="B1438" s="16">
        <v>43357</v>
      </c>
      <c r="C1438" s="8">
        <v>45.54</v>
      </c>
      <c r="D1438" s="4">
        <v>22998666</v>
      </c>
      <c r="E1438" s="0" t="str">
        <f>"sep18"</f>
        <v>sep18</v>
      </c>
      <c r="F1438" s="4">
        <v>0</v>
      </c>
    </row>
    <row r="1439">
      <c r="A1439" s="0" t="inlineStr">
        <is>
          <t xml:space="preserve">2018-09-17</t>
        </is>
      </c>
      <c r="B1439" s="16">
        <v>43360</v>
      </c>
      <c r="C1439" s="8">
        <v>45.42</v>
      </c>
      <c r="D1439" s="4">
        <v>17603171</v>
      </c>
      <c r="E1439" s="0" t="str">
        <f>"sep18"</f>
        <v>sep18</v>
      </c>
      <c r="F1439" s="4">
        <v>0</v>
      </c>
    </row>
    <row r="1440">
      <c r="A1440" s="0" t="inlineStr">
        <is>
          <t xml:space="preserve">2018-09-18</t>
        </is>
      </c>
      <c r="B1440" s="16">
        <v>43361</v>
      </c>
      <c r="C1440" s="8">
        <v>46.1</v>
      </c>
      <c r="D1440" s="4">
        <v>20528084</v>
      </c>
      <c r="E1440" s="0" t="str">
        <f>"sep18"</f>
        <v>sep18</v>
      </c>
      <c r="F1440" s="4">
        <v>0</v>
      </c>
    </row>
    <row r="1441">
      <c r="A1441" s="0" t="inlineStr">
        <is>
          <t xml:space="preserve">2018-09-19</t>
        </is>
      </c>
      <c r="B1441" s="16">
        <v>43362</v>
      </c>
      <c r="C1441" s="8">
        <v>46.15</v>
      </c>
      <c r="D1441" s="4">
        <v>15918914</v>
      </c>
      <c r="E1441" s="0" t="str">
        <f>"sep18"</f>
        <v>sep18</v>
      </c>
      <c r="F1441" s="4">
        <v>0</v>
      </c>
    </row>
    <row r="1442">
      <c r="A1442" s="0" t="inlineStr">
        <is>
          <t xml:space="preserve">2018-09-20</t>
        </is>
      </c>
      <c r="B1442" s="16">
        <v>43363</v>
      </c>
      <c r="C1442" s="8">
        <v>47.2</v>
      </c>
      <c r="D1442" s="4">
        <v>21999267</v>
      </c>
      <c r="E1442" s="0" t="str">
        <f>"sep18"</f>
        <v>sep18</v>
      </c>
      <c r="F1442" s="4">
        <v>0</v>
      </c>
    </row>
    <row r="1443">
      <c r="A1443" s="0" t="inlineStr">
        <is>
          <t xml:space="preserve">2018-09-21</t>
        </is>
      </c>
      <c r="B1443" s="16">
        <v>43364</v>
      </c>
      <c r="C1443" s="8">
        <v>46.66</v>
      </c>
      <c r="D1443" s="4">
        <v>52650601</v>
      </c>
      <c r="E1443" s="0" t="str">
        <f>"sep18"</f>
        <v>sep18</v>
      </c>
      <c r="F1443" s="4">
        <v>0</v>
      </c>
    </row>
    <row r="1444">
      <c r="A1444" s="0" t="inlineStr">
        <is>
          <t xml:space="preserve">2018-09-24</t>
        </is>
      </c>
      <c r="B1444" s="16">
        <v>43367</v>
      </c>
      <c r="C1444" s="8">
        <v>46.91</v>
      </c>
      <c r="D1444" s="4">
        <v>17846994</v>
      </c>
      <c r="E1444" s="0" t="str">
        <f>"sep18"</f>
        <v>sep18</v>
      </c>
      <c r="F1444" s="4">
        <v>0</v>
      </c>
    </row>
    <row r="1445">
      <c r="A1445" s="0" t="inlineStr">
        <is>
          <t xml:space="preserve">2018-09-25</t>
        </is>
      </c>
      <c r="B1445" s="16">
        <v>43368</v>
      </c>
      <c r="C1445" s="8">
        <v>45.91</v>
      </c>
      <c r="D1445" s="4">
        <v>23389874</v>
      </c>
      <c r="E1445" s="0" t="str">
        <f>"sep18"</f>
        <v>sep18</v>
      </c>
      <c r="F1445" s="4">
        <v>0</v>
      </c>
    </row>
    <row r="1446">
      <c r="A1446" s="0" t="inlineStr">
        <is>
          <t xml:space="preserve">2018-09-26</t>
        </is>
      </c>
      <c r="B1446" s="16">
        <v>43369</v>
      </c>
      <c r="C1446" s="8">
        <v>45.7</v>
      </c>
      <c r="D1446" s="4">
        <v>23957663</v>
      </c>
      <c r="E1446" s="0" t="str">
        <f>"sep18"</f>
        <v>sep18</v>
      </c>
      <c r="F1446" s="4">
        <v>0</v>
      </c>
    </row>
    <row r="1447">
      <c r="A1447" s="0" t="inlineStr">
        <is>
          <t xml:space="preserve">2018-09-27</t>
        </is>
      </c>
      <c r="B1447" s="16">
        <v>43370</v>
      </c>
      <c r="C1447" s="8">
        <v>45.88</v>
      </c>
      <c r="D1447" s="4">
        <v>15415535</v>
      </c>
      <c r="E1447" s="0" t="str">
        <f>"sep18"</f>
        <v>sep18</v>
      </c>
      <c r="F1447" s="4">
        <v>0</v>
      </c>
    </row>
    <row r="1448">
      <c r="A1448" s="0" t="inlineStr">
        <is>
          <t xml:space="preserve">2018-09-28</t>
        </is>
      </c>
      <c r="B1448" s="16">
        <v>43371</v>
      </c>
      <c r="C1448" s="8">
        <v>47.29</v>
      </c>
      <c r="D1448" s="4">
        <v>46223464</v>
      </c>
      <c r="E1448" s="0" t="str">
        <f>"sep18"</f>
        <v>sep18</v>
      </c>
      <c r="F1448" s="4">
        <v>1</v>
      </c>
    </row>
    <row r="1449">
      <c r="A1449" s="0" t="inlineStr">
        <is>
          <t xml:space="preserve">2018-10-01</t>
        </is>
      </c>
      <c r="B1449" s="16">
        <v>43374</v>
      </c>
      <c r="C1449" s="8">
        <v>46.45</v>
      </c>
      <c r="D1449" s="4">
        <v>23797630</v>
      </c>
      <c r="E1449" s="0" t="str">
        <f>"oct18"</f>
        <v>oct18</v>
      </c>
      <c r="F1449" s="4">
        <v>0</v>
      </c>
    </row>
    <row r="1450">
      <c r="A1450" s="0" t="inlineStr">
        <is>
          <t xml:space="preserve">2018-10-02</t>
        </is>
      </c>
      <c r="B1450" s="16">
        <v>43375</v>
      </c>
      <c r="C1450" s="8">
        <v>48.1</v>
      </c>
      <c r="D1450" s="4">
        <v>42121090</v>
      </c>
      <c r="E1450" s="0" t="str">
        <f>"oct18"</f>
        <v>oct18</v>
      </c>
      <c r="F1450" s="4">
        <v>0</v>
      </c>
    </row>
    <row r="1451">
      <c r="A1451" s="0" t="inlineStr">
        <is>
          <t xml:space="preserve">2018-10-03</t>
        </is>
      </c>
      <c r="B1451" s="16">
        <v>43376</v>
      </c>
      <c r="C1451" s="8">
        <v>48.76</v>
      </c>
      <c r="D1451" s="4">
        <v>39211946</v>
      </c>
      <c r="E1451" s="0" t="str">
        <f>"oct18"</f>
        <v>oct18</v>
      </c>
      <c r="F1451" s="4">
        <v>0</v>
      </c>
    </row>
    <row r="1452">
      <c r="A1452" s="0" t="inlineStr">
        <is>
          <t xml:space="preserve">2018-10-04</t>
        </is>
      </c>
      <c r="B1452" s="16">
        <v>43377</v>
      </c>
      <c r="C1452" s="8">
        <v>48.13</v>
      </c>
      <c r="D1452" s="4">
        <v>30108253</v>
      </c>
      <c r="E1452" s="0" t="str">
        <f>"oct18"</f>
        <v>oct18</v>
      </c>
      <c r="F1452" s="4">
        <v>0</v>
      </c>
    </row>
    <row r="1453">
      <c r="A1453" s="0" t="inlineStr">
        <is>
          <t xml:space="preserve">2018-10-05</t>
        </is>
      </c>
      <c r="B1453" s="16">
        <v>43378</v>
      </c>
      <c r="C1453" s="8">
        <v>47.03</v>
      </c>
      <c r="D1453" s="4">
        <v>28901448</v>
      </c>
      <c r="E1453" s="0" t="str">
        <f>"oct18"</f>
        <v>oct18</v>
      </c>
      <c r="F1453" s="4">
        <v>0</v>
      </c>
    </row>
    <row r="1454">
      <c r="A1454" s="0" t="inlineStr">
        <is>
          <t xml:space="preserve">2018-10-08</t>
        </is>
      </c>
      <c r="B1454" s="16">
        <v>43381</v>
      </c>
      <c r="C1454" s="8">
        <v>47.03</v>
      </c>
      <c r="D1454" s="4">
        <v>19376820</v>
      </c>
      <c r="E1454" s="0" t="str">
        <f>"oct18"</f>
        <v>oct18</v>
      </c>
      <c r="F1454" s="4">
        <v>0</v>
      </c>
    </row>
    <row r="1455">
      <c r="A1455" s="0" t="inlineStr">
        <is>
          <t xml:space="preserve">2018-10-09</t>
        </is>
      </c>
      <c r="B1455" s="16">
        <v>43382</v>
      </c>
      <c r="C1455" s="8">
        <v>46.55</v>
      </c>
      <c r="D1455" s="4">
        <v>23285714</v>
      </c>
      <c r="E1455" s="0" t="str">
        <f>"oct18"</f>
        <v>oct18</v>
      </c>
      <c r="F1455" s="4">
        <v>0</v>
      </c>
    </row>
    <row r="1456">
      <c r="A1456" s="0" t="inlineStr">
        <is>
          <t xml:space="preserve">2018-10-10</t>
        </is>
      </c>
      <c r="B1456" s="16">
        <v>43383</v>
      </c>
      <c r="C1456" s="8">
        <v>44.8</v>
      </c>
      <c r="D1456" s="4">
        <v>43109488</v>
      </c>
      <c r="E1456" s="0" t="str">
        <f>"oct18"</f>
        <v>oct18</v>
      </c>
      <c r="F1456" s="4">
        <v>0</v>
      </c>
    </row>
    <row r="1457">
      <c r="A1457" s="0" t="inlineStr">
        <is>
          <t xml:space="preserve">2018-10-11</t>
        </is>
      </c>
      <c r="B1457" s="16">
        <v>43384</v>
      </c>
      <c r="C1457" s="8">
        <v>44.23</v>
      </c>
      <c r="D1457" s="4">
        <v>43648820</v>
      </c>
      <c r="E1457" s="0" t="str">
        <f>"oct18"</f>
        <v>oct18</v>
      </c>
      <c r="F1457" s="4">
        <v>0</v>
      </c>
    </row>
    <row r="1458">
      <c r="A1458" s="0" t="inlineStr">
        <is>
          <t xml:space="preserve">2018-10-12</t>
        </is>
      </c>
      <c r="B1458" s="16">
        <v>43385</v>
      </c>
      <c r="C1458" s="8">
        <v>44.88</v>
      </c>
      <c r="D1458" s="4">
        <v>32087385</v>
      </c>
      <c r="E1458" s="0" t="str">
        <f>"oct18"</f>
        <v>oct18</v>
      </c>
      <c r="F1458" s="4">
        <v>0</v>
      </c>
    </row>
    <row r="1459">
      <c r="A1459" s="0" t="inlineStr">
        <is>
          <t xml:space="preserve">2018-10-15</t>
        </is>
      </c>
      <c r="B1459" s="16">
        <v>43388</v>
      </c>
      <c r="C1459" s="8">
        <v>44.53</v>
      </c>
      <c r="D1459" s="4">
        <v>21632953</v>
      </c>
      <c r="E1459" s="0" t="str">
        <f>"oct18"</f>
        <v>oct18</v>
      </c>
      <c r="F1459" s="4">
        <v>0</v>
      </c>
    </row>
    <row r="1460">
      <c r="A1460" s="0" t="inlineStr">
        <is>
          <t xml:space="preserve">2018-10-16</t>
        </is>
      </c>
      <c r="B1460" s="16">
        <v>43389</v>
      </c>
      <c r="C1460" s="8">
        <v>45.94</v>
      </c>
      <c r="D1460" s="4">
        <v>21471984</v>
      </c>
      <c r="E1460" s="0" t="str">
        <f>"oct18"</f>
        <v>oct18</v>
      </c>
      <c r="F1460" s="4">
        <v>0</v>
      </c>
    </row>
    <row r="1461">
      <c r="A1461" s="0" t="inlineStr">
        <is>
          <t xml:space="preserve">2018-10-17</t>
        </is>
      </c>
      <c r="B1461" s="16">
        <v>43390</v>
      </c>
      <c r="C1461" s="8">
        <v>45.89</v>
      </c>
      <c r="D1461" s="4">
        <v>23124370</v>
      </c>
      <c r="E1461" s="0" t="str">
        <f>"oct18"</f>
        <v>oct18</v>
      </c>
      <c r="F1461" s="4">
        <v>0</v>
      </c>
    </row>
    <row r="1462">
      <c r="A1462" s="0" t="inlineStr">
        <is>
          <t xml:space="preserve">2018-10-18</t>
        </is>
      </c>
      <c r="B1462" s="16">
        <v>43391</v>
      </c>
      <c r="C1462" s="8">
        <v>44.97</v>
      </c>
      <c r="D1462" s="4">
        <v>26638830</v>
      </c>
      <c r="E1462" s="0" t="str">
        <f>"oct18"</f>
        <v>oct18</v>
      </c>
      <c r="F1462" s="4">
        <v>0</v>
      </c>
    </row>
    <row r="1463">
      <c r="A1463" s="0" t="inlineStr">
        <is>
          <t xml:space="preserve">2018-10-19</t>
        </is>
      </c>
      <c r="B1463" s="16">
        <v>43392</v>
      </c>
      <c r="C1463" s="8">
        <v>44</v>
      </c>
      <c r="D1463" s="4">
        <v>28368505</v>
      </c>
      <c r="E1463" s="0" t="str">
        <f>"oct18"</f>
        <v>oct18</v>
      </c>
      <c r="F1463" s="4">
        <v>0</v>
      </c>
    </row>
    <row r="1464">
      <c r="A1464" s="0" t="inlineStr">
        <is>
          <t xml:space="preserve">2018-10-22</t>
        </is>
      </c>
      <c r="B1464" s="16">
        <v>43395</v>
      </c>
      <c r="C1464" s="8">
        <v>45.01</v>
      </c>
      <c r="D1464" s="4">
        <v>34508833</v>
      </c>
      <c r="E1464" s="0" t="str">
        <f>"oct18"</f>
        <v>oct18</v>
      </c>
      <c r="F1464" s="4">
        <v>0</v>
      </c>
    </row>
    <row r="1465">
      <c r="A1465" s="0" t="inlineStr">
        <is>
          <t xml:space="preserve">2018-10-23</t>
        </is>
      </c>
      <c r="B1465" s="16">
        <v>43396</v>
      </c>
      <c r="C1465" s="8">
        <v>44.5</v>
      </c>
      <c r="D1465" s="4">
        <v>38590347</v>
      </c>
      <c r="E1465" s="0" t="str">
        <f>"oct18"</f>
        <v>oct18</v>
      </c>
      <c r="F1465" s="4">
        <v>0</v>
      </c>
    </row>
    <row r="1466">
      <c r="A1466" s="0" t="inlineStr">
        <is>
          <t xml:space="preserve">2018-10-24</t>
        </is>
      </c>
      <c r="B1466" s="16">
        <v>43397</v>
      </c>
      <c r="C1466" s="8">
        <v>42.42</v>
      </c>
      <c r="D1466" s="4">
        <v>33631803</v>
      </c>
      <c r="E1466" s="0" t="str">
        <f>"oct18"</f>
        <v>oct18</v>
      </c>
      <c r="F1466" s="4">
        <v>0</v>
      </c>
    </row>
    <row r="1467">
      <c r="A1467" s="0" t="inlineStr">
        <is>
          <t xml:space="preserve">2018-10-25</t>
        </is>
      </c>
      <c r="B1467" s="16">
        <v>43398</v>
      </c>
      <c r="C1467" s="8">
        <v>44.31</v>
      </c>
      <c r="D1467" s="4">
        <v>48255281</v>
      </c>
      <c r="E1467" s="0" t="str">
        <f>"oct18"</f>
        <v>oct18</v>
      </c>
      <c r="F1467" s="4">
        <v>0</v>
      </c>
    </row>
    <row r="1468">
      <c r="A1468" s="0" t="inlineStr">
        <is>
          <t xml:space="preserve">2018-10-26</t>
        </is>
      </c>
      <c r="B1468" s="16">
        <v>43399</v>
      </c>
      <c r="C1468" s="8">
        <v>45.69</v>
      </c>
      <c r="D1468" s="4">
        <v>67280359</v>
      </c>
      <c r="E1468" s="0" t="str">
        <f>"oct18"</f>
        <v>oct18</v>
      </c>
      <c r="F1468" s="4">
        <v>0</v>
      </c>
    </row>
    <row r="1469">
      <c r="A1469" s="0" t="inlineStr">
        <is>
          <t xml:space="preserve">2018-10-29</t>
        </is>
      </c>
      <c r="B1469" s="16">
        <v>43402</v>
      </c>
      <c r="C1469" s="8">
        <v>45.4</v>
      </c>
      <c r="D1469" s="4">
        <v>35732223</v>
      </c>
      <c r="E1469" s="0" t="str">
        <f>"oct18"</f>
        <v>oct18</v>
      </c>
      <c r="F1469" s="4">
        <v>0</v>
      </c>
    </row>
    <row r="1470">
      <c r="A1470" s="0" t="inlineStr">
        <is>
          <t xml:space="preserve">2018-10-30</t>
        </is>
      </c>
      <c r="B1470" s="16">
        <v>43403</v>
      </c>
      <c r="C1470" s="8">
        <v>47.76</v>
      </c>
      <c r="D1470" s="4">
        <v>43975214</v>
      </c>
      <c r="E1470" s="0" t="str">
        <f>"oct18"</f>
        <v>oct18</v>
      </c>
      <c r="F1470" s="4">
        <v>0</v>
      </c>
    </row>
    <row r="1471">
      <c r="A1471" s="0" t="inlineStr">
        <is>
          <t xml:space="preserve">2018-10-31</t>
        </is>
      </c>
      <c r="B1471" s="16">
        <v>43404</v>
      </c>
      <c r="C1471" s="8">
        <v>46.88</v>
      </c>
      <c r="D1471" s="4">
        <v>33369091</v>
      </c>
      <c r="E1471" s="0" t="str">
        <f>"oct18"</f>
        <v>oct18</v>
      </c>
      <c r="F1471" s="4">
        <v>1</v>
      </c>
    </row>
    <row r="1472">
      <c r="A1472" s="0" t="inlineStr">
        <is>
          <t xml:space="preserve">2018-11-01</t>
        </is>
      </c>
      <c r="B1472" s="16">
        <v>43405</v>
      </c>
      <c r="C1472" s="8">
        <v>48.22</v>
      </c>
      <c r="D1472" s="4">
        <v>28335329</v>
      </c>
      <c r="E1472" s="0" t="str">
        <f>"nov18"</f>
        <v>nov18</v>
      </c>
      <c r="F1472" s="4">
        <v>0</v>
      </c>
    </row>
    <row r="1473">
      <c r="A1473" s="0" t="inlineStr">
        <is>
          <t xml:space="preserve">2018-11-02</t>
        </is>
      </c>
      <c r="B1473" s="16">
        <v>43406</v>
      </c>
      <c r="C1473" s="8">
        <v>47.11</v>
      </c>
      <c r="D1473" s="4">
        <v>30759786</v>
      </c>
      <c r="E1473" s="0" t="str">
        <f>"nov18"</f>
        <v>nov18</v>
      </c>
      <c r="F1473" s="4">
        <v>0</v>
      </c>
    </row>
    <row r="1474">
      <c r="A1474" s="0" t="inlineStr">
        <is>
          <t xml:space="preserve">2018-11-05</t>
        </is>
      </c>
      <c r="B1474" s="16">
        <v>43409</v>
      </c>
      <c r="C1474" s="8">
        <v>47.97</v>
      </c>
      <c r="D1474" s="4">
        <v>23751221</v>
      </c>
      <c r="E1474" s="0" t="str">
        <f>"nov18"</f>
        <v>nov18</v>
      </c>
      <c r="F1474" s="4">
        <v>0</v>
      </c>
    </row>
    <row r="1475">
      <c r="A1475" s="0" t="inlineStr">
        <is>
          <t xml:space="preserve">2018-11-06</t>
        </is>
      </c>
      <c r="B1475" s="16">
        <v>43410</v>
      </c>
      <c r="C1475" s="8">
        <v>47.25</v>
      </c>
      <c r="D1475" s="4">
        <v>23839582</v>
      </c>
      <c r="E1475" s="0" t="str">
        <f>"nov18"</f>
        <v>nov18</v>
      </c>
      <c r="F1475" s="4">
        <v>0</v>
      </c>
    </row>
    <row r="1476">
      <c r="A1476" s="0" t="inlineStr">
        <is>
          <t xml:space="preserve">2018-11-07</t>
        </is>
      </c>
      <c r="B1476" s="16">
        <v>43411</v>
      </c>
      <c r="C1476" s="8">
        <v>48.72</v>
      </c>
      <c r="D1476" s="4">
        <v>29913193</v>
      </c>
      <c r="E1476" s="0" t="str">
        <f>"nov18"</f>
        <v>nov18</v>
      </c>
      <c r="F1476" s="4">
        <v>0</v>
      </c>
    </row>
    <row r="1477">
      <c r="A1477" s="0" t="inlineStr">
        <is>
          <t xml:space="preserve">2018-11-08</t>
        </is>
      </c>
      <c r="B1477" s="16">
        <v>43412</v>
      </c>
      <c r="C1477" s="8">
        <v>48.99</v>
      </c>
      <c r="D1477" s="4">
        <v>26581744</v>
      </c>
      <c r="E1477" s="0" t="str">
        <f>"nov18"</f>
        <v>nov18</v>
      </c>
      <c r="F1477" s="4">
        <v>0</v>
      </c>
    </row>
    <row r="1478">
      <c r="A1478" s="0" t="inlineStr">
        <is>
          <t xml:space="preserve">2018-11-09</t>
        </is>
      </c>
      <c r="B1478" s="16">
        <v>43413</v>
      </c>
      <c r="C1478" s="8">
        <v>48.11</v>
      </c>
      <c r="D1478" s="4">
        <v>21761447</v>
      </c>
      <c r="E1478" s="0" t="str">
        <f>"nov18"</f>
        <v>nov18</v>
      </c>
      <c r="F1478" s="4">
        <v>0</v>
      </c>
    </row>
    <row r="1479">
      <c r="A1479" s="0" t="inlineStr">
        <is>
          <t xml:space="preserve">2018-11-12</t>
        </is>
      </c>
      <c r="B1479" s="16">
        <v>43416</v>
      </c>
      <c r="C1479" s="8">
        <v>46.65</v>
      </c>
      <c r="D1479" s="4">
        <v>24412843</v>
      </c>
      <c r="E1479" s="0" t="str">
        <f>"nov18"</f>
        <v>nov18</v>
      </c>
      <c r="F1479" s="4">
        <v>0</v>
      </c>
    </row>
    <row r="1480">
      <c r="A1480" s="0" t="inlineStr">
        <is>
          <t xml:space="preserve">2018-11-13</t>
        </is>
      </c>
      <c r="B1480" s="16">
        <v>43417</v>
      </c>
      <c r="C1480" s="8">
        <v>47.39</v>
      </c>
      <c r="D1480" s="4">
        <v>29315924</v>
      </c>
      <c r="E1480" s="0" t="str">
        <f>"nov18"</f>
        <v>nov18</v>
      </c>
      <c r="F1480" s="4">
        <v>0</v>
      </c>
    </row>
    <row r="1481">
      <c r="A1481" s="0" t="inlineStr">
        <is>
          <t xml:space="preserve">2018-11-14</t>
        </is>
      </c>
      <c r="B1481" s="16">
        <v>43418</v>
      </c>
      <c r="C1481" s="8">
        <v>47.09</v>
      </c>
      <c r="D1481" s="4">
        <v>25632731</v>
      </c>
      <c r="E1481" s="0" t="str">
        <f>"nov18"</f>
        <v>nov18</v>
      </c>
      <c r="F1481" s="4">
        <v>0</v>
      </c>
    </row>
    <row r="1482">
      <c r="A1482" s="0" t="inlineStr">
        <is>
          <t xml:space="preserve">2018-11-15</t>
        </is>
      </c>
      <c r="B1482" s="16">
        <v>43419</v>
      </c>
      <c r="C1482" s="8">
        <v>48.11</v>
      </c>
      <c r="D1482" s="4">
        <v>29580992</v>
      </c>
      <c r="E1482" s="0" t="str">
        <f>"nov18"</f>
        <v>nov18</v>
      </c>
      <c r="F1482" s="4">
        <v>0</v>
      </c>
    </row>
    <row r="1483">
      <c r="A1483" s="0" t="inlineStr">
        <is>
          <t xml:space="preserve">2018-11-16</t>
        </is>
      </c>
      <c r="B1483" s="16">
        <v>43420</v>
      </c>
      <c r="C1483" s="8">
        <v>48.83</v>
      </c>
      <c r="D1483" s="4">
        <v>31670572</v>
      </c>
      <c r="E1483" s="0" t="str">
        <f>"nov18"</f>
        <v>nov18</v>
      </c>
      <c r="F1483" s="4">
        <v>0</v>
      </c>
    </row>
    <row r="1484">
      <c r="A1484" s="0" t="inlineStr">
        <is>
          <t xml:space="preserve">2018-11-19</t>
        </is>
      </c>
      <c r="B1484" s="16">
        <v>43423</v>
      </c>
      <c r="C1484" s="8">
        <v>48</v>
      </c>
      <c r="D1484" s="4">
        <v>26859030</v>
      </c>
      <c r="E1484" s="0" t="str">
        <f>"nov18"</f>
        <v>nov18</v>
      </c>
      <c r="F1484" s="4">
        <v>0</v>
      </c>
    </row>
    <row r="1485">
      <c r="A1485" s="0" t="inlineStr">
        <is>
          <t xml:space="preserve">2018-11-20</t>
        </is>
      </c>
      <c r="B1485" s="16">
        <v>43424</v>
      </c>
      <c r="C1485" s="8">
        <v>47.39</v>
      </c>
      <c r="D1485" s="4">
        <v>29200847</v>
      </c>
      <c r="E1485" s="0" t="str">
        <f>"nov18"</f>
        <v>nov18</v>
      </c>
      <c r="F1485" s="4">
        <v>0</v>
      </c>
    </row>
    <row r="1486">
      <c r="A1486" s="0" t="inlineStr">
        <is>
          <t xml:space="preserve">2018-11-21</t>
        </is>
      </c>
      <c r="B1486" s="16">
        <v>43425</v>
      </c>
      <c r="C1486" s="8">
        <v>47.03</v>
      </c>
      <c r="D1486" s="4">
        <v>19011435</v>
      </c>
      <c r="E1486" s="0" t="str">
        <f>"nov18"</f>
        <v>nov18</v>
      </c>
      <c r="F1486" s="4">
        <v>0</v>
      </c>
    </row>
    <row r="1487">
      <c r="A1487" s="0" t="inlineStr">
        <is>
          <t xml:space="preserve">2018-11-23</t>
        </is>
      </c>
      <c r="B1487" s="16">
        <v>43427</v>
      </c>
      <c r="C1487" s="8">
        <v>46.54</v>
      </c>
      <c r="D1487" s="4">
        <v>8906879</v>
      </c>
      <c r="E1487" s="0" t="str">
        <f>"nov18"</f>
        <v>nov18</v>
      </c>
      <c r="F1487" s="4">
        <v>0</v>
      </c>
    </row>
    <row r="1488">
      <c r="A1488" s="0" t="inlineStr">
        <is>
          <t xml:space="preserve">2018-11-26</t>
        </is>
      </c>
      <c r="B1488" s="16">
        <v>43430</v>
      </c>
      <c r="C1488" s="8">
        <v>47.45</v>
      </c>
      <c r="D1488" s="4">
        <v>20723037</v>
      </c>
      <c r="E1488" s="0" t="str">
        <f>"nov18"</f>
        <v>nov18</v>
      </c>
      <c r="F1488" s="4">
        <v>0</v>
      </c>
    </row>
    <row r="1489">
      <c r="A1489" s="0" t="inlineStr">
        <is>
          <t xml:space="preserve">2018-11-27</t>
        </is>
      </c>
      <c r="B1489" s="16">
        <v>43431</v>
      </c>
      <c r="C1489" s="8">
        <v>48.07</v>
      </c>
      <c r="D1489" s="4">
        <v>27621025</v>
      </c>
      <c r="E1489" s="0" t="str">
        <f>"nov18"</f>
        <v>nov18</v>
      </c>
      <c r="F1489" s="4">
        <v>0</v>
      </c>
    </row>
    <row r="1490">
      <c r="A1490" s="0" t="inlineStr">
        <is>
          <t xml:space="preserve">2018-11-28</t>
        </is>
      </c>
      <c r="B1490" s="16">
        <v>43432</v>
      </c>
      <c r="C1490" s="8">
        <v>48.86</v>
      </c>
      <c r="D1490" s="4">
        <v>28003222</v>
      </c>
      <c r="E1490" s="0" t="str">
        <f>"nov18"</f>
        <v>nov18</v>
      </c>
      <c r="F1490" s="4">
        <v>0</v>
      </c>
    </row>
    <row r="1491">
      <c r="A1491" s="0" t="inlineStr">
        <is>
          <t xml:space="preserve">2018-11-29</t>
        </is>
      </c>
      <c r="B1491" s="16">
        <v>43433</v>
      </c>
      <c r="C1491" s="8">
        <v>47.7</v>
      </c>
      <c r="D1491" s="4">
        <v>23592512</v>
      </c>
      <c r="E1491" s="0" t="str">
        <f>"nov18"</f>
        <v>nov18</v>
      </c>
      <c r="F1491" s="4">
        <v>0</v>
      </c>
    </row>
    <row r="1492">
      <c r="A1492" s="0" t="inlineStr">
        <is>
          <t xml:space="preserve">2018-11-30</t>
        </is>
      </c>
      <c r="B1492" s="16">
        <v>43434</v>
      </c>
      <c r="C1492" s="8">
        <v>49.31</v>
      </c>
      <c r="D1492" s="4">
        <v>43312603</v>
      </c>
      <c r="E1492" s="0" t="str">
        <f>"nov18"</f>
        <v>nov18</v>
      </c>
      <c r="F1492" s="4">
        <v>1</v>
      </c>
    </row>
    <row r="1493">
      <c r="A1493" s="0" t="inlineStr">
        <is>
          <t xml:space="preserve">2018-12-03</t>
        </is>
      </c>
      <c r="B1493" s="16">
        <v>43437</v>
      </c>
      <c r="C1493" s="8">
        <v>50.13</v>
      </c>
      <c r="D1493" s="4">
        <v>30866818</v>
      </c>
      <c r="E1493" s="0" t="str">
        <f>"dec18"</f>
        <v>dec18</v>
      </c>
      <c r="F1493" s="4">
        <v>0</v>
      </c>
    </row>
    <row r="1494">
      <c r="A1494" s="0" t="inlineStr">
        <is>
          <t xml:space="preserve">2018-12-04</t>
        </is>
      </c>
      <c r="B1494" s="16">
        <v>43438</v>
      </c>
      <c r="C1494" s="8">
        <v>47.75</v>
      </c>
      <c r="D1494" s="4">
        <v>35397722</v>
      </c>
      <c r="E1494" s="0" t="str">
        <f>"dec18"</f>
        <v>dec18</v>
      </c>
      <c r="F1494" s="4">
        <v>0</v>
      </c>
    </row>
    <row r="1495">
      <c r="A1495" s="0" t="inlineStr">
        <is>
          <t xml:space="preserve">2018-12-06</t>
        </is>
      </c>
      <c r="B1495" s="16">
        <v>43440</v>
      </c>
      <c r="C1495" s="8">
        <v>48.37</v>
      </c>
      <c r="D1495" s="4">
        <v>31661749</v>
      </c>
      <c r="E1495" s="0" t="str">
        <f>"dec18"</f>
        <v>dec18</v>
      </c>
      <c r="F1495" s="4">
        <v>0</v>
      </c>
    </row>
    <row r="1496">
      <c r="A1496" s="0" t="inlineStr">
        <is>
          <t xml:space="preserve">2018-12-07</t>
        </is>
      </c>
      <c r="B1496" s="16">
        <v>43441</v>
      </c>
      <c r="C1496" s="8">
        <v>46.24</v>
      </c>
      <c r="D1496" s="4">
        <v>34016375</v>
      </c>
      <c r="E1496" s="0" t="str">
        <f>"dec18"</f>
        <v>dec18</v>
      </c>
      <c r="F1496" s="4">
        <v>0</v>
      </c>
    </row>
    <row r="1497">
      <c r="A1497" s="0" t="inlineStr">
        <is>
          <t xml:space="preserve">2018-12-10</t>
        </is>
      </c>
      <c r="B1497" s="16">
        <v>43444</v>
      </c>
      <c r="C1497" s="8">
        <v>47.21</v>
      </c>
      <c r="D1497" s="4">
        <v>23289000</v>
      </c>
      <c r="E1497" s="0" t="str">
        <f>"dec18"</f>
        <v>dec18</v>
      </c>
      <c r="F1497" s="4">
        <v>0</v>
      </c>
    </row>
    <row r="1498">
      <c r="A1498" s="0" t="inlineStr">
        <is>
          <t xml:space="preserve">2018-12-11</t>
        </is>
      </c>
      <c r="B1498" s="16">
        <v>43445</v>
      </c>
      <c r="C1498" s="8">
        <v>47.38</v>
      </c>
      <c r="D1498" s="4">
        <v>23850962</v>
      </c>
      <c r="E1498" s="0" t="str">
        <f>"dec18"</f>
        <v>dec18</v>
      </c>
      <c r="F1498" s="4">
        <v>0</v>
      </c>
    </row>
    <row r="1499">
      <c r="A1499" s="0" t="inlineStr">
        <is>
          <t xml:space="preserve">2018-12-12</t>
        </is>
      </c>
      <c r="B1499" s="16">
        <v>43446</v>
      </c>
      <c r="C1499" s="8">
        <v>47.83</v>
      </c>
      <c r="D1499" s="4">
        <v>31305045</v>
      </c>
      <c r="E1499" s="0" t="str">
        <f>"dec18"</f>
        <v>dec18</v>
      </c>
      <c r="F1499" s="4">
        <v>0</v>
      </c>
    </row>
    <row r="1500">
      <c r="A1500" s="0" t="inlineStr">
        <is>
          <t xml:space="preserve">2018-12-13</t>
        </is>
      </c>
      <c r="B1500" s="16">
        <v>43447</v>
      </c>
      <c r="C1500" s="8">
        <v>48.29</v>
      </c>
      <c r="D1500" s="4">
        <v>19525963</v>
      </c>
      <c r="E1500" s="0" t="str">
        <f>"dec18"</f>
        <v>dec18</v>
      </c>
      <c r="F1500" s="4">
        <v>0</v>
      </c>
    </row>
    <row r="1501">
      <c r="A1501" s="0" t="inlineStr">
        <is>
          <t xml:space="preserve">2018-12-14</t>
        </is>
      </c>
      <c r="B1501" s="16">
        <v>43448</v>
      </c>
      <c r="C1501" s="8">
        <v>47.86</v>
      </c>
      <c r="D1501" s="4">
        <v>26372077</v>
      </c>
      <c r="E1501" s="0" t="str">
        <f>"dec18"</f>
        <v>dec18</v>
      </c>
      <c r="F1501" s="4">
        <v>0</v>
      </c>
    </row>
    <row r="1502">
      <c r="A1502" s="0" t="inlineStr">
        <is>
          <t xml:space="preserve">2018-12-17</t>
        </is>
      </c>
      <c r="B1502" s="16">
        <v>43451</v>
      </c>
      <c r="C1502" s="8">
        <v>47.08</v>
      </c>
      <c r="D1502" s="4">
        <v>26598676</v>
      </c>
      <c r="E1502" s="0" t="str">
        <f>"dec18"</f>
        <v>dec18</v>
      </c>
      <c r="F1502" s="4">
        <v>0</v>
      </c>
    </row>
    <row r="1503">
      <c r="A1503" s="0" t="inlineStr">
        <is>
          <t xml:space="preserve">2018-12-18</t>
        </is>
      </c>
      <c r="B1503" s="16">
        <v>43452</v>
      </c>
      <c r="C1503" s="8">
        <v>47.74</v>
      </c>
      <c r="D1503" s="4">
        <v>29014290</v>
      </c>
      <c r="E1503" s="0" t="str">
        <f>"dec18"</f>
        <v>dec18</v>
      </c>
      <c r="F1503" s="4">
        <v>0</v>
      </c>
    </row>
    <row r="1504">
      <c r="A1504" s="0" t="inlineStr">
        <is>
          <t xml:space="preserve">2018-12-19</t>
        </is>
      </c>
      <c r="B1504" s="16">
        <v>43453</v>
      </c>
      <c r="C1504" s="8">
        <v>45.57</v>
      </c>
      <c r="D1504" s="4">
        <v>39717559</v>
      </c>
      <c r="E1504" s="0" t="str">
        <f>"dec18"</f>
        <v>dec18</v>
      </c>
      <c r="F1504" s="4">
        <v>0</v>
      </c>
    </row>
    <row r="1505">
      <c r="A1505" s="0" t="inlineStr">
        <is>
          <t xml:space="preserve">2018-12-20</t>
        </is>
      </c>
      <c r="B1505" s="16">
        <v>43454</v>
      </c>
      <c r="C1505" s="8">
        <v>45.54</v>
      </c>
      <c r="D1505" s="4">
        <v>37750948</v>
      </c>
      <c r="E1505" s="0" t="str">
        <f>"dec18"</f>
        <v>dec18</v>
      </c>
      <c r="F1505" s="4">
        <v>0</v>
      </c>
    </row>
    <row r="1506">
      <c r="A1506" s="0" t="inlineStr">
        <is>
          <t xml:space="preserve">2018-12-21</t>
        </is>
      </c>
      <c r="B1506" s="16">
        <v>43455</v>
      </c>
      <c r="C1506" s="8">
        <v>44.84</v>
      </c>
      <c r="D1506" s="4">
        <v>52767741</v>
      </c>
      <c r="E1506" s="0" t="str">
        <f>"dec18"</f>
        <v>dec18</v>
      </c>
      <c r="F1506" s="4">
        <v>0</v>
      </c>
    </row>
    <row r="1507">
      <c r="A1507" s="0" t="inlineStr">
        <is>
          <t xml:space="preserve">2018-12-24</t>
        </is>
      </c>
      <c r="B1507" s="16">
        <v>43458</v>
      </c>
      <c r="C1507" s="8">
        <v>43.59</v>
      </c>
      <c r="D1507" s="4">
        <v>19241563</v>
      </c>
      <c r="E1507" s="0" t="str">
        <f>"dec18"</f>
        <v>dec18</v>
      </c>
      <c r="F1507" s="4">
        <v>0</v>
      </c>
    </row>
    <row r="1508">
      <c r="A1508" s="0" t="inlineStr">
        <is>
          <t xml:space="preserve">2018-12-26</t>
        </is>
      </c>
      <c r="B1508" s="16">
        <v>43460</v>
      </c>
      <c r="C1508" s="8">
        <v>46.19</v>
      </c>
      <c r="D1508" s="4">
        <v>28677632</v>
      </c>
      <c r="E1508" s="0" t="str">
        <f>"dec18"</f>
        <v>dec18</v>
      </c>
      <c r="F1508" s="4">
        <v>0</v>
      </c>
    </row>
    <row r="1509">
      <c r="A1509" s="0" t="inlineStr">
        <is>
          <t xml:space="preserve">2018-12-27</t>
        </is>
      </c>
      <c r="B1509" s="16">
        <v>43461</v>
      </c>
      <c r="C1509" s="8">
        <v>46.36</v>
      </c>
      <c r="D1509" s="4">
        <v>29970725</v>
      </c>
      <c r="E1509" s="0" t="str">
        <f>"dec18"</f>
        <v>dec18</v>
      </c>
      <c r="F1509" s="4">
        <v>0</v>
      </c>
    </row>
    <row r="1510">
      <c r="A1510" s="0" t="inlineStr">
        <is>
          <t xml:space="preserve">2018-12-28</t>
        </is>
      </c>
      <c r="B1510" s="16">
        <v>43462</v>
      </c>
      <c r="C1510" s="8">
        <v>46.75</v>
      </c>
      <c r="D1510" s="4">
        <v>24729695</v>
      </c>
      <c r="E1510" s="0" t="str">
        <f>"dec18"</f>
        <v>dec18</v>
      </c>
      <c r="F1510" s="4">
        <v>0</v>
      </c>
    </row>
    <row r="1511">
      <c r="A1511" s="0" t="inlineStr">
        <is>
          <t xml:space="preserve">2018-12-31</t>
        </is>
      </c>
      <c r="B1511" s="16">
        <v>43465</v>
      </c>
      <c r="C1511" s="8">
        <v>46.93</v>
      </c>
      <c r="D1511" s="4">
        <v>20490405</v>
      </c>
      <c r="E1511" s="0" t="str">
        <f>"dec18"</f>
        <v>dec18</v>
      </c>
      <c r="F1511" s="4">
        <v>1</v>
      </c>
    </row>
    <row r="1512">
      <c r="A1512" s="0" t="inlineStr">
        <is>
          <t xml:space="preserve">2019-01-02</t>
        </is>
      </c>
      <c r="B1512" s="16">
        <v>43467</v>
      </c>
      <c r="C1512" s="8">
        <v>47.08</v>
      </c>
      <c r="D1512" s="4">
        <v>18774573</v>
      </c>
      <c r="E1512" s="0" t="str">
        <f>"jan19"</f>
        <v>jan19</v>
      </c>
      <c r="F1512" s="4">
        <v>0</v>
      </c>
    </row>
    <row r="1513">
      <c r="A1513" s="0" t="inlineStr">
        <is>
          <t xml:space="preserve">2019-01-03</t>
        </is>
      </c>
      <c r="B1513" s="16">
        <v>43468</v>
      </c>
      <c r="C1513" s="8">
        <v>44.49</v>
      </c>
      <c r="D1513" s="4">
        <v>32267297</v>
      </c>
      <c r="E1513" s="0" t="str">
        <f>"jan19"</f>
        <v>jan19</v>
      </c>
      <c r="F1513" s="4">
        <v>0</v>
      </c>
    </row>
    <row r="1514">
      <c r="A1514" s="0" t="inlineStr">
        <is>
          <t xml:space="preserve">2019-01-04</t>
        </is>
      </c>
      <c r="B1514" s="16">
        <v>43469</v>
      </c>
      <c r="C1514" s="8">
        <v>47.22</v>
      </c>
      <c r="D1514" s="4">
        <v>35447286</v>
      </c>
      <c r="E1514" s="0" t="str">
        <f>"jan19"</f>
        <v>jan19</v>
      </c>
      <c r="F1514" s="4">
        <v>0</v>
      </c>
    </row>
    <row r="1515">
      <c r="A1515" s="0" t="inlineStr">
        <is>
          <t xml:space="preserve">2019-01-07</t>
        </is>
      </c>
      <c r="B1515" s="16">
        <v>43472</v>
      </c>
      <c r="C1515" s="8">
        <v>47.44</v>
      </c>
      <c r="D1515" s="4">
        <v>22736796</v>
      </c>
      <c r="E1515" s="0" t="str">
        <f>"jan19"</f>
        <v>jan19</v>
      </c>
      <c r="F1515" s="4">
        <v>0</v>
      </c>
    </row>
    <row r="1516">
      <c r="A1516" s="0" t="inlineStr">
        <is>
          <t xml:space="preserve">2019-01-08</t>
        </is>
      </c>
      <c r="B1516" s="16">
        <v>43473</v>
      </c>
      <c r="C1516" s="8">
        <v>47.74</v>
      </c>
      <c r="D1516" s="4">
        <v>22749206</v>
      </c>
      <c r="E1516" s="0" t="str">
        <f>"jan19"</f>
        <v>jan19</v>
      </c>
      <c r="F1516" s="4">
        <v>0</v>
      </c>
    </row>
    <row r="1517">
      <c r="A1517" s="0" t="inlineStr">
        <is>
          <t xml:space="preserve">2019-01-09</t>
        </is>
      </c>
      <c r="B1517" s="16">
        <v>43474</v>
      </c>
      <c r="C1517" s="8">
        <v>48.01</v>
      </c>
      <c r="D1517" s="4">
        <v>22554525</v>
      </c>
      <c r="E1517" s="0" t="str">
        <f>"jan19"</f>
        <v>jan19</v>
      </c>
      <c r="F1517" s="4">
        <v>0</v>
      </c>
    </row>
    <row r="1518">
      <c r="A1518" s="0" t="inlineStr">
        <is>
          <t xml:space="preserve">2019-01-10</t>
        </is>
      </c>
      <c r="B1518" s="16">
        <v>43475</v>
      </c>
      <c r="C1518" s="8">
        <v>48.56</v>
      </c>
      <c r="D1518" s="4">
        <v>27202575</v>
      </c>
      <c r="E1518" s="0" t="str">
        <f>"jan19"</f>
        <v>jan19</v>
      </c>
      <c r="F1518" s="4">
        <v>0</v>
      </c>
    </row>
    <row r="1519">
      <c r="A1519" s="0" t="inlineStr">
        <is>
          <t xml:space="preserve">2019-01-11</t>
        </is>
      </c>
      <c r="B1519" s="16">
        <v>43476</v>
      </c>
      <c r="C1519" s="8">
        <v>48.93</v>
      </c>
      <c r="D1519" s="4">
        <v>21751291</v>
      </c>
      <c r="E1519" s="0" t="str">
        <f>"jan19"</f>
        <v>jan19</v>
      </c>
      <c r="F1519" s="4">
        <v>0</v>
      </c>
    </row>
    <row r="1520">
      <c r="A1520" s="0" t="inlineStr">
        <is>
          <t xml:space="preserve">2019-01-14</t>
        </is>
      </c>
      <c r="B1520" s="16">
        <v>43479</v>
      </c>
      <c r="C1520" s="8">
        <v>48.35</v>
      </c>
      <c r="D1520" s="4">
        <v>19193910</v>
      </c>
      <c r="E1520" s="0" t="str">
        <f>"jan19"</f>
        <v>jan19</v>
      </c>
      <c r="F1520" s="4">
        <v>0</v>
      </c>
    </row>
    <row r="1521">
      <c r="A1521" s="0" t="inlineStr">
        <is>
          <t xml:space="preserve">2019-01-15</t>
        </is>
      </c>
      <c r="B1521" s="16">
        <v>43480</v>
      </c>
      <c r="C1521" s="8">
        <v>48.6</v>
      </c>
      <c r="D1521" s="4">
        <v>22480820</v>
      </c>
      <c r="E1521" s="0" t="str">
        <f>"jan19"</f>
        <v>jan19</v>
      </c>
      <c r="F1521" s="4">
        <v>0</v>
      </c>
    </row>
    <row r="1522">
      <c r="A1522" s="0" t="inlineStr">
        <is>
          <t xml:space="preserve">2019-01-16</t>
        </is>
      </c>
      <c r="B1522" s="16">
        <v>43481</v>
      </c>
      <c r="C1522" s="8">
        <v>48.13</v>
      </c>
      <c r="D1522" s="4">
        <v>19057707</v>
      </c>
      <c r="E1522" s="0" t="str">
        <f>"jan19"</f>
        <v>jan19</v>
      </c>
      <c r="F1522" s="4">
        <v>0</v>
      </c>
    </row>
    <row r="1523">
      <c r="A1523" s="0" t="inlineStr">
        <is>
          <t xml:space="preserve">2019-01-17</t>
        </is>
      </c>
      <c r="B1523" s="16">
        <v>43482</v>
      </c>
      <c r="C1523" s="8">
        <v>48.47</v>
      </c>
      <c r="D1523" s="4">
        <v>17448657</v>
      </c>
      <c r="E1523" s="0" t="str">
        <f>"jan19"</f>
        <v>jan19</v>
      </c>
      <c r="F1523" s="4">
        <v>0</v>
      </c>
    </row>
    <row r="1524">
      <c r="A1524" s="0" t="inlineStr">
        <is>
          <t xml:space="preserve">2019-01-18</t>
        </is>
      </c>
      <c r="B1524" s="16">
        <v>43483</v>
      </c>
      <c r="C1524" s="8">
        <v>49.19</v>
      </c>
      <c r="D1524" s="4">
        <v>29874317</v>
      </c>
      <c r="E1524" s="0" t="str">
        <f>"jan19"</f>
        <v>jan19</v>
      </c>
      <c r="F1524" s="4">
        <v>0</v>
      </c>
    </row>
    <row r="1525">
      <c r="A1525" s="0" t="inlineStr">
        <is>
          <t xml:space="preserve">2019-01-22</t>
        </is>
      </c>
      <c r="B1525" s="16">
        <v>43487</v>
      </c>
      <c r="C1525" s="8">
        <v>48.27</v>
      </c>
      <c r="D1525" s="4">
        <v>25940722</v>
      </c>
      <c r="E1525" s="0" t="str">
        <f>"jan19"</f>
        <v>jan19</v>
      </c>
      <c r="F1525" s="4">
        <v>0</v>
      </c>
    </row>
    <row r="1526">
      <c r="A1526" s="0" t="inlineStr">
        <is>
          <t xml:space="preserve">2019-01-23</t>
        </is>
      </c>
      <c r="B1526" s="16">
        <v>43488</v>
      </c>
      <c r="C1526" s="8">
        <v>47.94</v>
      </c>
      <c r="D1526" s="4">
        <v>18960709</v>
      </c>
      <c r="E1526" s="0" t="str">
        <f>"jan19"</f>
        <v>jan19</v>
      </c>
      <c r="F1526" s="4">
        <v>0</v>
      </c>
    </row>
    <row r="1527">
      <c r="A1527" s="0" t="inlineStr">
        <is>
          <t xml:space="preserve">2019-01-24</t>
        </is>
      </c>
      <c r="B1527" s="16">
        <v>43489</v>
      </c>
      <c r="C1527" s="8">
        <v>49.76</v>
      </c>
      <c r="D1527" s="4">
        <v>50578269</v>
      </c>
      <c r="E1527" s="0" t="str">
        <f>"jan19"</f>
        <v>jan19</v>
      </c>
      <c r="F1527" s="4">
        <v>0</v>
      </c>
    </row>
    <row r="1528">
      <c r="A1528" s="0" t="inlineStr">
        <is>
          <t xml:space="preserve">2019-01-25</t>
        </is>
      </c>
      <c r="B1528" s="16">
        <v>43490</v>
      </c>
      <c r="C1528" s="8">
        <v>47.04</v>
      </c>
      <c r="D1528" s="4">
        <v>86471848</v>
      </c>
      <c r="E1528" s="0" t="str">
        <f>"jan19"</f>
        <v>jan19</v>
      </c>
      <c r="F1528" s="4">
        <v>0</v>
      </c>
    </row>
    <row r="1529">
      <c r="A1529" s="0" t="inlineStr">
        <is>
          <t xml:space="preserve">2019-01-28</t>
        </is>
      </c>
      <c r="B1529" s="16">
        <v>43493</v>
      </c>
      <c r="C1529" s="8">
        <v>46.71</v>
      </c>
      <c r="D1529" s="4">
        <v>35928704</v>
      </c>
      <c r="E1529" s="0" t="str">
        <f>"jan19"</f>
        <v>jan19</v>
      </c>
      <c r="F1529" s="4">
        <v>0</v>
      </c>
    </row>
    <row r="1530">
      <c r="A1530" s="0" t="inlineStr">
        <is>
          <t xml:space="preserve">2019-01-29</t>
        </is>
      </c>
      <c r="B1530" s="16">
        <v>43494</v>
      </c>
      <c r="C1530" s="8">
        <v>46.54</v>
      </c>
      <c r="D1530" s="4">
        <v>20988342</v>
      </c>
      <c r="E1530" s="0" t="str">
        <f>"jan19"</f>
        <v>jan19</v>
      </c>
      <c r="F1530" s="4">
        <v>0</v>
      </c>
    </row>
    <row r="1531">
      <c r="A1531" s="0" t="inlineStr">
        <is>
          <t xml:space="preserve">2019-01-30</t>
        </is>
      </c>
      <c r="B1531" s="16">
        <v>43495</v>
      </c>
      <c r="C1531" s="8">
        <v>47.54</v>
      </c>
      <c r="D1531" s="4">
        <v>26931676</v>
      </c>
      <c r="E1531" s="0" t="str">
        <f>"jan19"</f>
        <v>jan19</v>
      </c>
      <c r="F1531" s="4">
        <v>0</v>
      </c>
    </row>
    <row r="1532">
      <c r="A1532" s="0" t="inlineStr">
        <is>
          <t xml:space="preserve">2019-01-31</t>
        </is>
      </c>
      <c r="B1532" s="16">
        <v>43496</v>
      </c>
      <c r="C1532" s="8">
        <v>47.12</v>
      </c>
      <c r="D1532" s="4">
        <v>43051306</v>
      </c>
      <c r="E1532" s="0" t="str">
        <f>"jan19"</f>
        <v>jan19</v>
      </c>
      <c r="F1532" s="4">
        <v>1</v>
      </c>
    </row>
    <row r="1533">
      <c r="A1533" s="0" t="inlineStr">
        <is>
          <t xml:space="preserve">2019-02-01</t>
        </is>
      </c>
      <c r="B1533" s="16">
        <v>43497</v>
      </c>
      <c r="C1533" s="8">
        <v>48.73</v>
      </c>
      <c r="D1533" s="4">
        <v>37442926</v>
      </c>
      <c r="E1533" s="0" t="str">
        <f>"feb19"</f>
        <v>feb19</v>
      </c>
      <c r="F1533" s="4">
        <v>0</v>
      </c>
    </row>
    <row r="1534">
      <c r="A1534" s="0" t="inlineStr">
        <is>
          <t xml:space="preserve">2019-02-04</t>
        </is>
      </c>
      <c r="B1534" s="16">
        <v>43500</v>
      </c>
      <c r="C1534" s="8">
        <v>49.22</v>
      </c>
      <c r="D1534" s="4">
        <v>20905010</v>
      </c>
      <c r="E1534" s="0" t="str">
        <f>"feb19"</f>
        <v>feb19</v>
      </c>
      <c r="F1534" s="4">
        <v>0</v>
      </c>
    </row>
    <row r="1535">
      <c r="A1535" s="0" t="inlineStr">
        <is>
          <t xml:space="preserve">2019-02-05</t>
        </is>
      </c>
      <c r="B1535" s="16">
        <v>43501</v>
      </c>
      <c r="C1535" s="8">
        <v>50.01</v>
      </c>
      <c r="D1535" s="4">
        <v>31641570</v>
      </c>
      <c r="E1535" s="0" t="str">
        <f>"feb19"</f>
        <v>feb19</v>
      </c>
      <c r="F1535" s="4">
        <v>0</v>
      </c>
    </row>
    <row r="1536">
      <c r="A1536" s="0" t="inlineStr">
        <is>
          <t xml:space="preserve">2019-02-06</t>
        </is>
      </c>
      <c r="B1536" s="16">
        <v>43502</v>
      </c>
      <c r="C1536" s="8">
        <v>49.9</v>
      </c>
      <c r="D1536" s="4">
        <v>21647843</v>
      </c>
      <c r="E1536" s="0" t="str">
        <f>"feb19"</f>
        <v>feb19</v>
      </c>
      <c r="F1536" s="4">
        <v>0</v>
      </c>
    </row>
    <row r="1537">
      <c r="A1537" s="0" t="inlineStr">
        <is>
          <t xml:space="preserve">2019-02-07</t>
        </is>
      </c>
      <c r="B1537" s="16">
        <v>43503</v>
      </c>
      <c r="C1537" s="8">
        <v>49.23</v>
      </c>
      <c r="D1537" s="4">
        <v>27825875</v>
      </c>
      <c r="E1537" s="0" t="str">
        <f>"feb19"</f>
        <v>feb19</v>
      </c>
      <c r="F1537" s="4">
        <v>0</v>
      </c>
    </row>
    <row r="1538">
      <c r="A1538" s="0" t="inlineStr">
        <is>
          <t xml:space="preserve">2019-02-08</t>
        </is>
      </c>
      <c r="B1538" s="16">
        <v>43504</v>
      </c>
      <c r="C1538" s="8">
        <v>48.84</v>
      </c>
      <c r="D1538" s="4">
        <v>18851208</v>
      </c>
      <c r="E1538" s="0" t="str">
        <f>"feb19"</f>
        <v>feb19</v>
      </c>
      <c r="F1538" s="4">
        <v>0</v>
      </c>
    </row>
    <row r="1539">
      <c r="A1539" s="0" t="inlineStr">
        <is>
          <t xml:space="preserve">2019-02-11</t>
        </is>
      </c>
      <c r="B1539" s="16">
        <v>43507</v>
      </c>
      <c r="C1539" s="8">
        <v>48.77</v>
      </c>
      <c r="D1539" s="4">
        <v>18004088</v>
      </c>
      <c r="E1539" s="0" t="str">
        <f>"feb19"</f>
        <v>feb19</v>
      </c>
      <c r="F1539" s="4">
        <v>0</v>
      </c>
    </row>
    <row r="1540">
      <c r="A1540" s="0" t="inlineStr">
        <is>
          <t xml:space="preserve">2019-02-12</t>
        </is>
      </c>
      <c r="B1540" s="16">
        <v>43508</v>
      </c>
      <c r="C1540" s="8">
        <v>50.01</v>
      </c>
      <c r="D1540" s="4">
        <v>18050058</v>
      </c>
      <c r="E1540" s="0" t="str">
        <f>"feb19"</f>
        <v>feb19</v>
      </c>
      <c r="F1540" s="4">
        <v>0</v>
      </c>
    </row>
    <row r="1541">
      <c r="A1541" s="0" t="inlineStr">
        <is>
          <t xml:space="preserve">2019-02-13</t>
        </is>
      </c>
      <c r="B1541" s="16">
        <v>43509</v>
      </c>
      <c r="C1541" s="8">
        <v>50.47</v>
      </c>
      <c r="D1541" s="4">
        <v>17712782</v>
      </c>
      <c r="E1541" s="0" t="str">
        <f>"feb19"</f>
        <v>feb19</v>
      </c>
      <c r="F1541" s="4">
        <v>0</v>
      </c>
    </row>
    <row r="1542">
      <c r="A1542" s="0" t="inlineStr">
        <is>
          <t xml:space="preserve">2019-02-14</t>
        </is>
      </c>
      <c r="B1542" s="16">
        <v>43510</v>
      </c>
      <c r="C1542" s="8">
        <v>50.81</v>
      </c>
      <c r="D1542" s="4">
        <v>17545365</v>
      </c>
      <c r="E1542" s="0" t="str">
        <f>"feb19"</f>
        <v>feb19</v>
      </c>
      <c r="F1542" s="4">
        <v>0</v>
      </c>
    </row>
    <row r="1543">
      <c r="A1543" s="0" t="inlineStr">
        <is>
          <t xml:space="preserve">2019-02-15</t>
        </is>
      </c>
      <c r="B1543" s="16">
        <v>43511</v>
      </c>
      <c r="C1543" s="8">
        <v>51.66</v>
      </c>
      <c r="D1543" s="4">
        <v>22520361</v>
      </c>
      <c r="E1543" s="0" t="str">
        <f>"feb19"</f>
        <v>feb19</v>
      </c>
      <c r="F1543" s="4">
        <v>0</v>
      </c>
    </row>
    <row r="1544">
      <c r="A1544" s="0" t="inlineStr">
        <is>
          <t xml:space="preserve">2019-02-19</t>
        </is>
      </c>
      <c r="B1544" s="16">
        <v>43515</v>
      </c>
      <c r="C1544" s="8">
        <v>51.4</v>
      </c>
      <c r="D1544" s="4">
        <v>15611772</v>
      </c>
      <c r="E1544" s="0" t="str">
        <f>"feb19"</f>
        <v>feb19</v>
      </c>
      <c r="F1544" s="4">
        <v>0</v>
      </c>
    </row>
    <row r="1545">
      <c r="A1545" s="0" t="inlineStr">
        <is>
          <t xml:space="preserve">2019-02-20</t>
        </is>
      </c>
      <c r="B1545" s="16">
        <v>43516</v>
      </c>
      <c r="C1545" s="8">
        <v>51.39</v>
      </c>
      <c r="D1545" s="4">
        <v>21607726</v>
      </c>
      <c r="E1545" s="0" t="str">
        <f>"feb19"</f>
        <v>feb19</v>
      </c>
      <c r="F1545" s="4">
        <v>0</v>
      </c>
    </row>
    <row r="1546">
      <c r="A1546" s="0" t="inlineStr">
        <is>
          <t xml:space="preserve">2019-02-21</t>
        </is>
      </c>
      <c r="B1546" s="16">
        <v>43517</v>
      </c>
      <c r="C1546" s="8">
        <v>51.41</v>
      </c>
      <c r="D1546" s="4">
        <v>16162142</v>
      </c>
      <c r="E1546" s="0" t="str">
        <f>"feb19"</f>
        <v>feb19</v>
      </c>
      <c r="F1546" s="4">
        <v>0</v>
      </c>
    </row>
    <row r="1547">
      <c r="A1547" s="0" t="inlineStr">
        <is>
          <t xml:space="preserve">2019-02-22</t>
        </is>
      </c>
      <c r="B1547" s="16">
        <v>43518</v>
      </c>
      <c r="C1547" s="8">
        <v>52.49</v>
      </c>
      <c r="D1547" s="4">
        <v>31934146</v>
      </c>
      <c r="E1547" s="0" t="str">
        <f>"feb19"</f>
        <v>feb19</v>
      </c>
      <c r="F1547" s="4">
        <v>0</v>
      </c>
    </row>
    <row r="1548">
      <c r="A1548" s="0" t="inlineStr">
        <is>
          <t xml:space="preserve">2019-02-25</t>
        </is>
      </c>
      <c r="B1548" s="16">
        <v>43521</v>
      </c>
      <c r="C1548" s="8">
        <v>53.1</v>
      </c>
      <c r="D1548" s="4">
        <v>20711750</v>
      </c>
      <c r="E1548" s="0" t="str">
        <f>"feb19"</f>
        <v>feb19</v>
      </c>
      <c r="F1548" s="4">
        <v>0</v>
      </c>
    </row>
    <row r="1549">
      <c r="A1549" s="0" t="inlineStr">
        <is>
          <t xml:space="preserve">2019-02-26</t>
        </is>
      </c>
      <c r="B1549" s="16">
        <v>43522</v>
      </c>
      <c r="C1549" s="8">
        <v>53.23</v>
      </c>
      <c r="D1549" s="4">
        <v>16082213</v>
      </c>
      <c r="E1549" s="0" t="str">
        <f>"feb19"</f>
        <v>feb19</v>
      </c>
      <c r="F1549" s="4">
        <v>0</v>
      </c>
    </row>
    <row r="1550">
      <c r="A1550" s="0" t="inlineStr">
        <is>
          <t xml:space="preserve">2019-02-27</t>
        </is>
      </c>
      <c r="B1550" s="16">
        <v>43523</v>
      </c>
      <c r="C1550" s="8">
        <v>53.24</v>
      </c>
      <c r="D1550" s="4">
        <v>17590309</v>
      </c>
      <c r="E1550" s="0" t="str">
        <f>"feb19"</f>
        <v>feb19</v>
      </c>
      <c r="F1550" s="4">
        <v>0</v>
      </c>
    </row>
    <row r="1551">
      <c r="A1551" s="0" t="inlineStr">
        <is>
          <t xml:space="preserve">2019-02-28</t>
        </is>
      </c>
      <c r="B1551" s="16">
        <v>43524</v>
      </c>
      <c r="C1551" s="8">
        <v>52.96</v>
      </c>
      <c r="D1551" s="4">
        <v>18388820</v>
      </c>
      <c r="E1551" s="0" t="str">
        <f>"feb19"</f>
        <v>feb19</v>
      </c>
      <c r="F1551" s="4">
        <v>1</v>
      </c>
    </row>
    <row r="1552">
      <c r="A1552" s="0" t="inlineStr">
        <is>
          <t xml:space="preserve">2019-03-01</t>
        </is>
      </c>
      <c r="B1552" s="16">
        <v>43525</v>
      </c>
      <c r="C1552" s="8">
        <v>53.3</v>
      </c>
      <c r="D1552" s="4">
        <v>18359325</v>
      </c>
      <c r="E1552" s="0" t="str">
        <f>"mar19"</f>
        <v>mar19</v>
      </c>
      <c r="F1552" s="4">
        <v>0</v>
      </c>
    </row>
    <row r="1553">
      <c r="A1553" s="0" t="inlineStr">
        <is>
          <t xml:space="preserve">2019-03-04</t>
        </is>
      </c>
      <c r="B1553" s="16">
        <v>43528</v>
      </c>
      <c r="C1553" s="8">
        <v>53.94</v>
      </c>
      <c r="D1553" s="4">
        <v>21706135</v>
      </c>
      <c r="E1553" s="0" t="str">
        <f>"mar19"</f>
        <v>mar19</v>
      </c>
      <c r="F1553" s="4">
        <v>0</v>
      </c>
    </row>
    <row r="1554">
      <c r="A1554" s="0" t="inlineStr">
        <is>
          <t xml:space="preserve">2019-03-05</t>
        </is>
      </c>
      <c r="B1554" s="16">
        <v>43529</v>
      </c>
      <c r="C1554" s="8">
        <v>53.68</v>
      </c>
      <c r="D1554" s="4">
        <v>21057745</v>
      </c>
      <c r="E1554" s="0" t="str">
        <f>"mar19"</f>
        <v>mar19</v>
      </c>
      <c r="F1554" s="4">
        <v>0</v>
      </c>
    </row>
    <row r="1555">
      <c r="A1555" s="0" t="inlineStr">
        <is>
          <t xml:space="preserve">2019-03-06</t>
        </is>
      </c>
      <c r="B1555" s="16">
        <v>43530</v>
      </c>
      <c r="C1555" s="8">
        <v>52.95</v>
      </c>
      <c r="D1555" s="4">
        <v>14740525</v>
      </c>
      <c r="E1555" s="0" t="str">
        <f>"mar19"</f>
        <v>mar19</v>
      </c>
      <c r="F1555" s="4">
        <v>0</v>
      </c>
    </row>
    <row r="1556">
      <c r="A1556" s="0" t="inlineStr">
        <is>
          <t xml:space="preserve">2019-03-07</t>
        </is>
      </c>
      <c r="B1556" s="16">
        <v>43531</v>
      </c>
      <c r="C1556" s="8">
        <v>52.6</v>
      </c>
      <c r="D1556" s="4">
        <v>17803407</v>
      </c>
      <c r="E1556" s="0" t="str">
        <f>"mar19"</f>
        <v>mar19</v>
      </c>
      <c r="F1556" s="4">
        <v>0</v>
      </c>
    </row>
    <row r="1557">
      <c r="A1557" s="0" t="inlineStr">
        <is>
          <t xml:space="preserve">2019-03-08</t>
        </is>
      </c>
      <c r="B1557" s="16">
        <v>43532</v>
      </c>
      <c r="C1557" s="8">
        <v>52.48</v>
      </c>
      <c r="D1557" s="4">
        <v>16793891</v>
      </c>
      <c r="E1557" s="0" t="str">
        <f>"mar19"</f>
        <v>mar19</v>
      </c>
      <c r="F1557" s="4">
        <v>0</v>
      </c>
    </row>
    <row r="1558">
      <c r="A1558" s="0" t="inlineStr">
        <is>
          <t xml:space="preserve">2019-03-11</t>
        </is>
      </c>
      <c r="B1558" s="16">
        <v>43535</v>
      </c>
      <c r="C1558" s="8">
        <v>53.35</v>
      </c>
      <c r="D1558" s="4">
        <v>18962954</v>
      </c>
      <c r="E1558" s="0" t="str">
        <f>"mar19"</f>
        <v>mar19</v>
      </c>
      <c r="F1558" s="4">
        <v>0</v>
      </c>
    </row>
    <row r="1559">
      <c r="A1559" s="0" t="inlineStr">
        <is>
          <t xml:space="preserve">2019-03-12</t>
        </is>
      </c>
      <c r="B1559" s="16">
        <v>43536</v>
      </c>
      <c r="C1559" s="8">
        <v>53.57</v>
      </c>
      <c r="D1559" s="4">
        <v>20782077</v>
      </c>
      <c r="E1559" s="0" t="str">
        <f>"mar19"</f>
        <v>mar19</v>
      </c>
      <c r="F1559" s="4">
        <v>0</v>
      </c>
    </row>
    <row r="1560">
      <c r="A1560" s="0" t="inlineStr">
        <is>
          <t xml:space="preserve">2019-03-13</t>
        </is>
      </c>
      <c r="B1560" s="16">
        <v>43537</v>
      </c>
      <c r="C1560" s="8">
        <v>54.37</v>
      </c>
      <c r="D1560" s="4">
        <v>25522312</v>
      </c>
      <c r="E1560" s="0" t="str">
        <f>"mar19"</f>
        <v>mar19</v>
      </c>
      <c r="F1560" s="4">
        <v>0</v>
      </c>
    </row>
    <row r="1561">
      <c r="A1561" s="0" t="inlineStr">
        <is>
          <t xml:space="preserve">2019-03-14</t>
        </is>
      </c>
      <c r="B1561" s="16">
        <v>43538</v>
      </c>
      <c r="C1561" s="8">
        <v>53.44</v>
      </c>
      <c r="D1561" s="4">
        <v>26647060</v>
      </c>
      <c r="E1561" s="0" t="str">
        <f>"mar19"</f>
        <v>mar19</v>
      </c>
      <c r="F1561" s="4">
        <v>0</v>
      </c>
    </row>
    <row r="1562">
      <c r="A1562" s="0" t="inlineStr">
        <is>
          <t xml:space="preserve">2019-03-15</t>
        </is>
      </c>
      <c r="B1562" s="16">
        <v>43539</v>
      </c>
      <c r="C1562" s="8">
        <v>54.33</v>
      </c>
      <c r="D1562" s="4">
        <v>46485239</v>
      </c>
      <c r="E1562" s="0" t="str">
        <f>"mar19"</f>
        <v>mar19</v>
      </c>
      <c r="F1562" s="4">
        <v>0</v>
      </c>
    </row>
    <row r="1563">
      <c r="A1563" s="0" t="inlineStr">
        <is>
          <t xml:space="preserve">2019-03-18</t>
        </is>
      </c>
      <c r="B1563" s="16">
        <v>43542</v>
      </c>
      <c r="C1563" s="8">
        <v>54.1</v>
      </c>
      <c r="D1563" s="4">
        <v>16273986</v>
      </c>
      <c r="E1563" s="0" t="str">
        <f>"mar19"</f>
        <v>mar19</v>
      </c>
      <c r="F1563" s="4">
        <v>0</v>
      </c>
    </row>
    <row r="1564">
      <c r="A1564" s="0" t="inlineStr">
        <is>
          <t xml:space="preserve">2019-03-19</t>
        </is>
      </c>
      <c r="B1564" s="16">
        <v>43543</v>
      </c>
      <c r="C1564" s="8">
        <v>54.17</v>
      </c>
      <c r="D1564" s="4">
        <v>18274766</v>
      </c>
      <c r="E1564" s="0" t="str">
        <f>"mar19"</f>
        <v>mar19</v>
      </c>
      <c r="F1564" s="4">
        <v>0</v>
      </c>
    </row>
    <row r="1565">
      <c r="A1565" s="0" t="inlineStr">
        <is>
          <t xml:space="preserve">2019-03-20</t>
        </is>
      </c>
      <c r="B1565" s="16">
        <v>43544</v>
      </c>
      <c r="C1565" s="8">
        <v>53.82</v>
      </c>
      <c r="D1565" s="4">
        <v>24325283</v>
      </c>
      <c r="E1565" s="0" t="str">
        <f>"mar19"</f>
        <v>mar19</v>
      </c>
      <c r="F1565" s="4">
        <v>0</v>
      </c>
    </row>
    <row r="1566">
      <c r="A1566" s="0" t="inlineStr">
        <is>
          <t xml:space="preserve">2019-03-21</t>
        </is>
      </c>
      <c r="B1566" s="16">
        <v>43545</v>
      </c>
      <c r="C1566" s="8">
        <v>54.64</v>
      </c>
      <c r="D1566" s="4">
        <v>19127216</v>
      </c>
      <c r="E1566" s="0" t="str">
        <f>"mar19"</f>
        <v>mar19</v>
      </c>
      <c r="F1566" s="4">
        <v>0</v>
      </c>
    </row>
    <row r="1567">
      <c r="A1567" s="0" t="inlineStr">
        <is>
          <t xml:space="preserve">2019-03-22</t>
        </is>
      </c>
      <c r="B1567" s="16">
        <v>43546</v>
      </c>
      <c r="C1567" s="8">
        <v>53.26</v>
      </c>
      <c r="D1567" s="4">
        <v>21438435</v>
      </c>
      <c r="E1567" s="0" t="str">
        <f>"mar19"</f>
        <v>mar19</v>
      </c>
      <c r="F1567" s="4">
        <v>0</v>
      </c>
    </row>
    <row r="1568">
      <c r="A1568" s="0" t="inlineStr">
        <is>
          <t xml:space="preserve">2019-03-25</t>
        </is>
      </c>
      <c r="B1568" s="16">
        <v>43549</v>
      </c>
      <c r="C1568" s="8">
        <v>52.78</v>
      </c>
      <c r="D1568" s="4">
        <v>16971406</v>
      </c>
      <c r="E1568" s="0" t="str">
        <f>"mar19"</f>
        <v>mar19</v>
      </c>
      <c r="F1568" s="4">
        <v>0</v>
      </c>
    </row>
    <row r="1569">
      <c r="A1569" s="0" t="inlineStr">
        <is>
          <t xml:space="preserve">2019-03-26</t>
        </is>
      </c>
      <c r="B1569" s="16">
        <v>43550</v>
      </c>
      <c r="C1569" s="8">
        <v>53.44</v>
      </c>
      <c r="D1569" s="4">
        <v>17724346</v>
      </c>
      <c r="E1569" s="0" t="str">
        <f>"mar19"</f>
        <v>mar19</v>
      </c>
      <c r="F1569" s="4">
        <v>0</v>
      </c>
    </row>
    <row r="1570">
      <c r="A1570" s="0" t="inlineStr">
        <is>
          <t xml:space="preserve">2019-03-27</t>
        </is>
      </c>
      <c r="B1570" s="16">
        <v>43551</v>
      </c>
      <c r="C1570" s="8">
        <v>53.16</v>
      </c>
      <c r="D1570" s="4">
        <v>19655973</v>
      </c>
      <c r="E1570" s="0" t="str">
        <f>"mar19"</f>
        <v>mar19</v>
      </c>
      <c r="F1570" s="4">
        <v>0</v>
      </c>
    </row>
    <row r="1571">
      <c r="A1571" s="0" t="inlineStr">
        <is>
          <t xml:space="preserve">2019-03-28</t>
        </is>
      </c>
      <c r="B1571" s="16">
        <v>43552</v>
      </c>
      <c r="C1571" s="8">
        <v>53.11</v>
      </c>
      <c r="D1571" s="4">
        <v>13607888</v>
      </c>
      <c r="E1571" s="0" t="str">
        <f>"mar19"</f>
        <v>mar19</v>
      </c>
      <c r="F1571" s="4">
        <v>0</v>
      </c>
    </row>
    <row r="1572">
      <c r="A1572" s="0" t="inlineStr">
        <is>
          <t xml:space="preserve">2019-03-29</t>
        </is>
      </c>
      <c r="B1572" s="16">
        <v>43553</v>
      </c>
      <c r="C1572" s="8">
        <v>53.7</v>
      </c>
      <c r="D1572" s="4">
        <v>18736074</v>
      </c>
      <c r="E1572" s="0" t="str">
        <f>"mar19"</f>
        <v>mar19</v>
      </c>
      <c r="F1572" s="4">
        <v>1</v>
      </c>
    </row>
    <row r="1573">
      <c r="A1573" s="0" t="inlineStr">
        <is>
          <t xml:space="preserve">2019-04-01</t>
        </is>
      </c>
      <c r="B1573" s="16">
        <v>43556</v>
      </c>
      <c r="C1573" s="8">
        <v>54.51</v>
      </c>
      <c r="D1573" s="4">
        <v>17830437</v>
      </c>
      <c r="E1573" s="0" t="str">
        <f>"apr19"</f>
        <v>apr19</v>
      </c>
      <c r="F1573" s="4">
        <v>0</v>
      </c>
    </row>
    <row r="1574">
      <c r="A1574" s="0" t="inlineStr">
        <is>
          <t xml:space="preserve">2019-04-02</t>
        </is>
      </c>
      <c r="B1574" s="16">
        <v>43557</v>
      </c>
      <c r="C1574" s="8">
        <v>54.36</v>
      </c>
      <c r="D1574" s="4">
        <v>13704511</v>
      </c>
      <c r="E1574" s="0" t="str">
        <f>"apr19"</f>
        <v>apr19</v>
      </c>
      <c r="F1574" s="4">
        <v>0</v>
      </c>
    </row>
    <row r="1575">
      <c r="A1575" s="0" t="inlineStr">
        <is>
          <t xml:space="preserve">2019-04-03</t>
        </is>
      </c>
      <c r="B1575" s="16">
        <v>43558</v>
      </c>
      <c r="C1575" s="8">
        <v>55.48</v>
      </c>
      <c r="D1575" s="4">
        <v>24552838</v>
      </c>
      <c r="E1575" s="0" t="str">
        <f>"apr19"</f>
        <v>apr19</v>
      </c>
      <c r="F1575" s="4">
        <v>0</v>
      </c>
    </row>
    <row r="1576">
      <c r="A1576" s="0" t="inlineStr">
        <is>
          <t xml:space="preserve">2019-04-04</t>
        </is>
      </c>
      <c r="B1576" s="16">
        <v>43559</v>
      </c>
      <c r="C1576" s="8">
        <v>55.92</v>
      </c>
      <c r="D1576" s="4">
        <v>16520453</v>
      </c>
      <c r="E1576" s="0" t="str">
        <f>"apr19"</f>
        <v>apr19</v>
      </c>
      <c r="F1576" s="4">
        <v>0</v>
      </c>
    </row>
    <row r="1577">
      <c r="A1577" s="0" t="inlineStr">
        <is>
          <t xml:space="preserve">2019-04-05</t>
        </is>
      </c>
      <c r="B1577" s="16">
        <v>43560</v>
      </c>
      <c r="C1577" s="8">
        <v>55.6</v>
      </c>
      <c r="D1577" s="4">
        <v>19268396</v>
      </c>
      <c r="E1577" s="0" t="str">
        <f>"apr19"</f>
        <v>apr19</v>
      </c>
      <c r="F1577" s="4">
        <v>0</v>
      </c>
    </row>
    <row r="1578">
      <c r="A1578" s="0" t="inlineStr">
        <is>
          <t xml:space="preserve">2019-04-08</t>
        </is>
      </c>
      <c r="B1578" s="16">
        <v>43563</v>
      </c>
      <c r="C1578" s="8">
        <v>55.68</v>
      </c>
      <c r="D1578" s="4">
        <v>11758823</v>
      </c>
      <c r="E1578" s="0" t="str">
        <f>"apr19"</f>
        <v>apr19</v>
      </c>
      <c r="F1578" s="4">
        <v>0</v>
      </c>
    </row>
    <row r="1579">
      <c r="A1579" s="0" t="inlineStr">
        <is>
          <t xml:space="preserve">2019-04-09</t>
        </is>
      </c>
      <c r="B1579" s="16">
        <v>43564</v>
      </c>
      <c r="C1579" s="8">
        <v>55.32</v>
      </c>
      <c r="D1579" s="4">
        <v>13339677</v>
      </c>
      <c r="E1579" s="0" t="str">
        <f>"apr19"</f>
        <v>apr19</v>
      </c>
      <c r="F1579" s="4">
        <v>0</v>
      </c>
    </row>
    <row r="1580">
      <c r="A1580" s="0" t="inlineStr">
        <is>
          <t xml:space="preserve">2019-04-10</t>
        </is>
      </c>
      <c r="B1580" s="16">
        <v>43565</v>
      </c>
      <c r="C1580" s="8">
        <v>55.75</v>
      </c>
      <c r="D1580" s="4">
        <v>13084042</v>
      </c>
      <c r="E1580" s="0" t="str">
        <f>"apr19"</f>
        <v>apr19</v>
      </c>
      <c r="F1580" s="4">
        <v>0</v>
      </c>
    </row>
    <row r="1581">
      <c r="A1581" s="0" t="inlineStr">
        <is>
          <t xml:space="preserve">2019-04-11</t>
        </is>
      </c>
      <c r="B1581" s="16">
        <v>43566</v>
      </c>
      <c r="C1581" s="8">
        <v>55.8</v>
      </c>
      <c r="D1581" s="4">
        <v>10845819</v>
      </c>
      <c r="E1581" s="0" t="str">
        <f>"apr19"</f>
        <v>apr19</v>
      </c>
      <c r="F1581" s="4">
        <v>0</v>
      </c>
    </row>
    <row r="1582">
      <c r="A1582" s="0" t="inlineStr">
        <is>
          <t xml:space="preserve">2019-04-12</t>
        </is>
      </c>
      <c r="B1582" s="16">
        <v>43567</v>
      </c>
      <c r="C1582" s="8">
        <v>56.42</v>
      </c>
      <c r="D1582" s="4">
        <v>12910185</v>
      </c>
      <c r="E1582" s="0" t="str">
        <f>"apr19"</f>
        <v>apr19</v>
      </c>
      <c r="F1582" s="4">
        <v>0</v>
      </c>
    </row>
    <row r="1583">
      <c r="A1583" s="0" t="inlineStr">
        <is>
          <t xml:space="preserve">2019-04-15</t>
        </is>
      </c>
      <c r="B1583" s="16">
        <v>43570</v>
      </c>
      <c r="C1583" s="8">
        <v>56.28</v>
      </c>
      <c r="D1583" s="4">
        <v>11676910</v>
      </c>
      <c r="E1583" s="0" t="str">
        <f>"apr19"</f>
        <v>apr19</v>
      </c>
      <c r="F1583" s="4">
        <v>0</v>
      </c>
    </row>
    <row r="1584">
      <c r="A1584" s="0" t="inlineStr">
        <is>
          <t xml:space="preserve">2019-04-16</t>
        </is>
      </c>
      <c r="B1584" s="16">
        <v>43571</v>
      </c>
      <c r="C1584" s="8">
        <v>56.71</v>
      </c>
      <c r="D1584" s="4">
        <v>30301933</v>
      </c>
      <c r="E1584" s="0" t="str">
        <f>"apr19"</f>
        <v>apr19</v>
      </c>
      <c r="F1584" s="4">
        <v>0</v>
      </c>
    </row>
    <row r="1585">
      <c r="A1585" s="0" t="inlineStr">
        <is>
          <t xml:space="preserve">2019-04-17</t>
        </is>
      </c>
      <c r="B1585" s="16">
        <v>43572</v>
      </c>
      <c r="C1585" s="8">
        <v>58.56</v>
      </c>
      <c r="D1585" s="4">
        <v>38788448</v>
      </c>
      <c r="E1585" s="0" t="str">
        <f>"apr19"</f>
        <v>apr19</v>
      </c>
      <c r="F1585" s="4">
        <v>0</v>
      </c>
    </row>
    <row r="1586">
      <c r="A1586" s="0" t="inlineStr">
        <is>
          <t xml:space="preserve">2019-04-18</t>
        </is>
      </c>
      <c r="B1586" s="16">
        <v>43573</v>
      </c>
      <c r="C1586" s="8">
        <v>58.49</v>
      </c>
      <c r="D1586" s="4">
        <v>20464197</v>
      </c>
      <c r="E1586" s="0" t="str">
        <f>"apr19"</f>
        <v>apr19</v>
      </c>
      <c r="F1586" s="4">
        <v>0</v>
      </c>
    </row>
    <row r="1587">
      <c r="A1587" s="0" t="inlineStr">
        <is>
          <t xml:space="preserve">2019-04-22</t>
        </is>
      </c>
      <c r="B1587" s="16">
        <v>43577</v>
      </c>
      <c r="C1587" s="8">
        <v>58.82</v>
      </c>
      <c r="D1587" s="4">
        <v>12327484</v>
      </c>
      <c r="E1587" s="0" t="str">
        <f>"apr19"</f>
        <v>apr19</v>
      </c>
      <c r="F1587" s="4">
        <v>0</v>
      </c>
    </row>
    <row r="1588">
      <c r="A1588" s="0" t="inlineStr">
        <is>
          <t xml:space="preserve">2019-04-23</t>
        </is>
      </c>
      <c r="B1588" s="16">
        <v>43578</v>
      </c>
      <c r="C1588" s="8">
        <v>58.78</v>
      </c>
      <c r="D1588" s="4">
        <v>17739929</v>
      </c>
      <c r="E1588" s="0" t="str">
        <f>"apr19"</f>
        <v>apr19</v>
      </c>
      <c r="F1588" s="4">
        <v>0</v>
      </c>
    </row>
    <row r="1589">
      <c r="A1589" s="0" t="inlineStr">
        <is>
          <t xml:space="preserve">2019-04-24</t>
        </is>
      </c>
      <c r="B1589" s="16">
        <v>43579</v>
      </c>
      <c r="C1589" s="8">
        <v>58.72</v>
      </c>
      <c r="D1589" s="4">
        <v>17723745</v>
      </c>
      <c r="E1589" s="0" t="str">
        <f>"apr19"</f>
        <v>apr19</v>
      </c>
      <c r="F1589" s="4">
        <v>0</v>
      </c>
    </row>
    <row r="1590">
      <c r="A1590" s="0" t="inlineStr">
        <is>
          <t xml:space="preserve">2019-04-25</t>
        </is>
      </c>
      <c r="B1590" s="16">
        <v>43580</v>
      </c>
      <c r="C1590" s="8">
        <v>57.61</v>
      </c>
      <c r="D1590" s="4">
        <v>27949926</v>
      </c>
      <c r="E1590" s="0" t="str">
        <f>"apr19"</f>
        <v>apr19</v>
      </c>
      <c r="F1590" s="4">
        <v>0</v>
      </c>
    </row>
    <row r="1591">
      <c r="A1591" s="0" t="inlineStr">
        <is>
          <t xml:space="preserve">2019-04-26</t>
        </is>
      </c>
      <c r="B1591" s="16">
        <v>43581</v>
      </c>
      <c r="C1591" s="8">
        <v>52.43</v>
      </c>
      <c r="D1591" s="4">
        <v>72364512</v>
      </c>
      <c r="E1591" s="0" t="str">
        <f>"apr19"</f>
        <v>apr19</v>
      </c>
      <c r="F1591" s="4">
        <v>0</v>
      </c>
    </row>
    <row r="1592">
      <c r="A1592" s="0" t="inlineStr">
        <is>
          <t xml:space="preserve">2019-04-29</t>
        </is>
      </c>
      <c r="B1592" s="16">
        <v>43584</v>
      </c>
      <c r="C1592" s="8">
        <v>51.11</v>
      </c>
      <c r="D1592" s="4">
        <v>42142301</v>
      </c>
      <c r="E1592" s="0" t="str">
        <f>"apr19"</f>
        <v>apr19</v>
      </c>
      <c r="F1592" s="4">
        <v>0</v>
      </c>
    </row>
    <row r="1593">
      <c r="A1593" s="0" t="inlineStr">
        <is>
          <t xml:space="preserve">2019-04-30</t>
        </is>
      </c>
      <c r="B1593" s="16">
        <v>43585</v>
      </c>
      <c r="C1593" s="8">
        <v>51.04</v>
      </c>
      <c r="D1593" s="4">
        <v>27130855</v>
      </c>
      <c r="E1593" s="0" t="str">
        <f>"apr19"</f>
        <v>apr19</v>
      </c>
      <c r="F1593" s="4">
        <v>1</v>
      </c>
    </row>
    <row r="1594">
      <c r="A1594" s="0" t="inlineStr">
        <is>
          <t xml:space="preserve">2019-05-01</t>
        </is>
      </c>
      <c r="B1594" s="16">
        <v>43586</v>
      </c>
      <c r="C1594" s="8">
        <v>50.76</v>
      </c>
      <c r="D1594" s="4">
        <v>20467582</v>
      </c>
      <c r="E1594" s="0" t="str">
        <f>"may19"</f>
        <v>may19</v>
      </c>
      <c r="F1594" s="4">
        <v>0</v>
      </c>
    </row>
    <row r="1595">
      <c r="A1595" s="0" t="inlineStr">
        <is>
          <t xml:space="preserve">2019-05-02</t>
        </is>
      </c>
      <c r="B1595" s="16">
        <v>43587</v>
      </c>
      <c r="C1595" s="8">
        <v>50.55</v>
      </c>
      <c r="D1595" s="4">
        <v>22655397</v>
      </c>
      <c r="E1595" s="0" t="str">
        <f>"may19"</f>
        <v>may19</v>
      </c>
      <c r="F1595" s="4">
        <v>0</v>
      </c>
    </row>
    <row r="1596">
      <c r="A1596" s="0" t="inlineStr">
        <is>
          <t xml:space="preserve">2019-05-03</t>
        </is>
      </c>
      <c r="B1596" s="16">
        <v>43588</v>
      </c>
      <c r="C1596" s="8">
        <v>51.75</v>
      </c>
      <c r="D1596" s="4">
        <v>25656641</v>
      </c>
      <c r="E1596" s="0" t="str">
        <f>"may19"</f>
        <v>may19</v>
      </c>
      <c r="F1596" s="4">
        <v>0</v>
      </c>
    </row>
    <row r="1597">
      <c r="A1597" s="0" t="inlineStr">
        <is>
          <t xml:space="preserve">2019-05-06</t>
        </is>
      </c>
      <c r="B1597" s="16">
        <v>43591</v>
      </c>
      <c r="C1597" s="8">
        <v>51.22</v>
      </c>
      <c r="D1597" s="4">
        <v>26245240</v>
      </c>
      <c r="E1597" s="0" t="str">
        <f>"may19"</f>
        <v>may19</v>
      </c>
      <c r="F1597" s="4">
        <v>0</v>
      </c>
    </row>
    <row r="1598">
      <c r="A1598" s="0" t="inlineStr">
        <is>
          <t xml:space="preserve">2019-05-07</t>
        </is>
      </c>
      <c r="B1598" s="16">
        <v>43592</v>
      </c>
      <c r="C1598" s="8">
        <v>50.48</v>
      </c>
      <c r="D1598" s="4">
        <v>29713382</v>
      </c>
      <c r="E1598" s="0" t="str">
        <f>"may19"</f>
        <v>may19</v>
      </c>
      <c r="F1598" s="4">
        <v>0</v>
      </c>
    </row>
    <row r="1599">
      <c r="A1599" s="0" t="inlineStr">
        <is>
          <t xml:space="preserve">2019-05-08</t>
        </is>
      </c>
      <c r="B1599" s="16">
        <v>43593</v>
      </c>
      <c r="C1599" s="8">
        <v>49.24</v>
      </c>
      <c r="D1599" s="4">
        <v>36812429</v>
      </c>
      <c r="E1599" s="0" t="str">
        <f>"may19"</f>
        <v>may19</v>
      </c>
      <c r="F1599" s="4">
        <v>0</v>
      </c>
    </row>
    <row r="1600">
      <c r="A1600" s="0" t="inlineStr">
        <is>
          <t xml:space="preserve">2019-05-09</t>
        </is>
      </c>
      <c r="B1600" s="16">
        <v>43594</v>
      </c>
      <c r="C1600" s="8">
        <v>46.62</v>
      </c>
      <c r="D1600" s="4">
        <v>59642160</v>
      </c>
      <c r="E1600" s="0" t="str">
        <f>"may19"</f>
        <v>may19</v>
      </c>
      <c r="F1600" s="4">
        <v>0</v>
      </c>
    </row>
    <row r="1601">
      <c r="A1601" s="0" t="inlineStr">
        <is>
          <t xml:space="preserve">2019-05-10</t>
        </is>
      </c>
      <c r="B1601" s="16">
        <v>43595</v>
      </c>
      <c r="C1601" s="8">
        <v>46.2</v>
      </c>
      <c r="D1601" s="4">
        <v>42522778</v>
      </c>
      <c r="E1601" s="0" t="str">
        <f>"may19"</f>
        <v>may19</v>
      </c>
      <c r="F1601" s="4">
        <v>0</v>
      </c>
    </row>
    <row r="1602">
      <c r="A1602" s="0" t="inlineStr">
        <is>
          <t xml:space="preserve">2019-05-13</t>
        </is>
      </c>
      <c r="B1602" s="16">
        <v>43598</v>
      </c>
      <c r="C1602" s="8">
        <v>44.76</v>
      </c>
      <c r="D1602" s="4">
        <v>39091928</v>
      </c>
      <c r="E1602" s="0" t="str">
        <f>"may19"</f>
        <v>may19</v>
      </c>
      <c r="F1602" s="4">
        <v>0</v>
      </c>
    </row>
    <row r="1603">
      <c r="A1603" s="0" t="inlineStr">
        <is>
          <t xml:space="preserve">2019-05-14</t>
        </is>
      </c>
      <c r="B1603" s="16">
        <v>43599</v>
      </c>
      <c r="C1603" s="8">
        <v>45.17</v>
      </c>
      <c r="D1603" s="4">
        <v>24706458</v>
      </c>
      <c r="E1603" s="0" t="str">
        <f>"may19"</f>
        <v>may19</v>
      </c>
      <c r="F1603" s="4">
        <v>0</v>
      </c>
    </row>
    <row r="1604">
      <c r="A1604" s="0" t="inlineStr">
        <is>
          <t xml:space="preserve">2019-05-15</t>
        </is>
      </c>
      <c r="B1604" s="16">
        <v>43600</v>
      </c>
      <c r="C1604" s="8">
        <v>45.62</v>
      </c>
      <c r="D1604" s="4">
        <v>23407893</v>
      </c>
      <c r="E1604" s="0" t="str">
        <f>"may19"</f>
        <v>may19</v>
      </c>
      <c r="F1604" s="4">
        <v>0</v>
      </c>
    </row>
    <row r="1605">
      <c r="A1605" s="0" t="inlineStr">
        <is>
          <t xml:space="preserve">2019-05-16</t>
        </is>
      </c>
      <c r="B1605" s="16">
        <v>43601</v>
      </c>
      <c r="C1605" s="8">
        <v>45.53</v>
      </c>
      <c r="D1605" s="4">
        <v>19954653</v>
      </c>
      <c r="E1605" s="0" t="str">
        <f>"may19"</f>
        <v>may19</v>
      </c>
      <c r="F1605" s="4">
        <v>0</v>
      </c>
    </row>
    <row r="1606">
      <c r="A1606" s="0" t="inlineStr">
        <is>
          <t xml:space="preserve">2019-05-17</t>
        </is>
      </c>
      <c r="B1606" s="16">
        <v>43602</v>
      </c>
      <c r="C1606" s="8">
        <v>44.89</v>
      </c>
      <c r="D1606" s="4">
        <v>22500360</v>
      </c>
      <c r="E1606" s="0" t="str">
        <f>"may19"</f>
        <v>may19</v>
      </c>
      <c r="F1606" s="4">
        <v>0</v>
      </c>
    </row>
    <row r="1607">
      <c r="A1607" s="0" t="inlineStr">
        <is>
          <t xml:space="preserve">2019-05-20</t>
        </is>
      </c>
      <c r="B1607" s="16">
        <v>43605</v>
      </c>
      <c r="C1607" s="8">
        <v>43.56</v>
      </c>
      <c r="D1607" s="4">
        <v>28674965</v>
      </c>
      <c r="E1607" s="0" t="str">
        <f>"may19"</f>
        <v>may19</v>
      </c>
      <c r="F1607" s="4">
        <v>0</v>
      </c>
    </row>
    <row r="1608">
      <c r="A1608" s="0" t="inlineStr">
        <is>
          <t xml:space="preserve">2019-05-21</t>
        </is>
      </c>
      <c r="B1608" s="16">
        <v>43606</v>
      </c>
      <c r="C1608" s="8">
        <v>44.46</v>
      </c>
      <c r="D1608" s="4">
        <v>25543371</v>
      </c>
      <c r="E1608" s="0" t="str">
        <f>"may19"</f>
        <v>may19</v>
      </c>
      <c r="F1608" s="4">
        <v>0</v>
      </c>
    </row>
    <row r="1609">
      <c r="A1609" s="0" t="inlineStr">
        <is>
          <t xml:space="preserve">2019-05-22</t>
        </is>
      </c>
      <c r="B1609" s="16">
        <v>43607</v>
      </c>
      <c r="C1609" s="8">
        <v>44</v>
      </c>
      <c r="D1609" s="4">
        <v>16932520</v>
      </c>
      <c r="E1609" s="0" t="str">
        <f>"may19"</f>
        <v>may19</v>
      </c>
      <c r="F1609" s="4">
        <v>0</v>
      </c>
    </row>
    <row r="1610">
      <c r="A1610" s="0" t="inlineStr">
        <is>
          <t xml:space="preserve">2019-05-23</t>
        </is>
      </c>
      <c r="B1610" s="16">
        <v>43608</v>
      </c>
      <c r="C1610" s="8">
        <v>44.53</v>
      </c>
      <c r="D1610" s="4">
        <v>35783928</v>
      </c>
      <c r="E1610" s="0" t="str">
        <f>"may19"</f>
        <v>may19</v>
      </c>
      <c r="F1610" s="4">
        <v>0</v>
      </c>
    </row>
    <row r="1611">
      <c r="A1611" s="0" t="inlineStr">
        <is>
          <t xml:space="preserve">2019-05-24</t>
        </is>
      </c>
      <c r="B1611" s="16">
        <v>43609</v>
      </c>
      <c r="C1611" s="8">
        <v>44.57</v>
      </c>
      <c r="D1611" s="4">
        <v>27168066</v>
      </c>
      <c r="E1611" s="0" t="str">
        <f>"may19"</f>
        <v>may19</v>
      </c>
      <c r="F1611" s="4">
        <v>0</v>
      </c>
    </row>
    <row r="1612">
      <c r="A1612" s="0" t="inlineStr">
        <is>
          <t xml:space="preserve">2019-05-28</t>
        </is>
      </c>
      <c r="B1612" s="16">
        <v>43613</v>
      </c>
      <c r="C1612" s="8">
        <v>43.57</v>
      </c>
      <c r="D1612" s="4">
        <v>34779863</v>
      </c>
      <c r="E1612" s="0" t="str">
        <f>"may19"</f>
        <v>may19</v>
      </c>
      <c r="F1612" s="4">
        <v>0</v>
      </c>
    </row>
    <row r="1613">
      <c r="A1613" s="0" t="inlineStr">
        <is>
          <t xml:space="preserve">2019-05-29</t>
        </is>
      </c>
      <c r="B1613" s="16">
        <v>43614</v>
      </c>
      <c r="C1613" s="8">
        <v>44.23</v>
      </c>
      <c r="D1613" s="4">
        <v>28450341</v>
      </c>
      <c r="E1613" s="0" t="str">
        <f>"may19"</f>
        <v>may19</v>
      </c>
      <c r="F1613" s="4">
        <v>0</v>
      </c>
    </row>
    <row r="1614">
      <c r="A1614" s="0" t="inlineStr">
        <is>
          <t xml:space="preserve">2019-05-30</t>
        </is>
      </c>
      <c r="B1614" s="16">
        <v>43615</v>
      </c>
      <c r="C1614" s="8">
        <v>44.73</v>
      </c>
      <c r="D1614" s="4">
        <v>21618859</v>
      </c>
      <c r="E1614" s="0" t="str">
        <f>"may19"</f>
        <v>may19</v>
      </c>
      <c r="F1614" s="4">
        <v>0</v>
      </c>
    </row>
    <row r="1615">
      <c r="A1615" s="0" t="inlineStr">
        <is>
          <t xml:space="preserve">2019-05-31</t>
        </is>
      </c>
      <c r="B1615" s="16">
        <v>43616</v>
      </c>
      <c r="C1615" s="8">
        <v>44.04</v>
      </c>
      <c r="D1615" s="4">
        <v>25532529</v>
      </c>
      <c r="E1615" s="0" t="str">
        <f>"may19"</f>
        <v>may19</v>
      </c>
      <c r="F1615" s="4">
        <v>1</v>
      </c>
    </row>
    <row r="1616">
      <c r="A1616" s="0" t="inlineStr">
        <is>
          <t xml:space="preserve">2019-06-03</t>
        </is>
      </c>
      <c r="B1616" s="16">
        <v>43619</v>
      </c>
      <c r="C1616" s="8">
        <v>43.46</v>
      </c>
      <c r="D1616" s="4">
        <v>31155678</v>
      </c>
      <c r="E1616" s="0" t="str">
        <f>"jun19"</f>
        <v>jun19</v>
      </c>
      <c r="F1616" s="4">
        <v>0</v>
      </c>
    </row>
    <row r="1617">
      <c r="A1617" s="0" t="inlineStr">
        <is>
          <t xml:space="preserve">2019-06-04</t>
        </is>
      </c>
      <c r="B1617" s="16">
        <v>43620</v>
      </c>
      <c r="C1617" s="8">
        <v>44.79</v>
      </c>
      <c r="D1617" s="4">
        <v>28094917</v>
      </c>
      <c r="E1617" s="0" t="str">
        <f>"jun19"</f>
        <v>jun19</v>
      </c>
      <c r="F1617" s="4">
        <v>0</v>
      </c>
    </row>
    <row r="1618">
      <c r="A1618" s="0" t="inlineStr">
        <is>
          <t xml:space="preserve">2019-06-05</t>
        </is>
      </c>
      <c r="B1618" s="16">
        <v>43621</v>
      </c>
      <c r="C1618" s="8">
        <v>44.55</v>
      </c>
      <c r="D1618" s="4">
        <v>20802012</v>
      </c>
      <c r="E1618" s="0" t="str">
        <f>"jun19"</f>
        <v>jun19</v>
      </c>
      <c r="F1618" s="4">
        <v>0</v>
      </c>
    </row>
    <row r="1619">
      <c r="A1619" s="0" t="inlineStr">
        <is>
          <t xml:space="preserve">2019-06-06</t>
        </is>
      </c>
      <c r="B1619" s="16">
        <v>43622</v>
      </c>
      <c r="C1619" s="8">
        <v>45.1</v>
      </c>
      <c r="D1619" s="4">
        <v>19076170</v>
      </c>
      <c r="E1619" s="0" t="str">
        <f>"jun19"</f>
        <v>jun19</v>
      </c>
      <c r="F1619" s="4">
        <v>0</v>
      </c>
    </row>
    <row r="1620">
      <c r="A1620" s="0" t="inlineStr">
        <is>
          <t xml:space="preserve">2019-06-07</t>
        </is>
      </c>
      <c r="B1620" s="16">
        <v>43623</v>
      </c>
      <c r="C1620" s="8">
        <v>46.03</v>
      </c>
      <c r="D1620" s="4">
        <v>24370253</v>
      </c>
      <c r="E1620" s="0" t="str">
        <f>"jun19"</f>
        <v>jun19</v>
      </c>
      <c r="F1620" s="4">
        <v>0</v>
      </c>
    </row>
    <row r="1621">
      <c r="A1621" s="0" t="inlineStr">
        <is>
          <t xml:space="preserve">2019-06-10</t>
        </is>
      </c>
      <c r="B1621" s="16">
        <v>43626</v>
      </c>
      <c r="C1621" s="8">
        <v>46.8</v>
      </c>
      <c r="D1621" s="4">
        <v>20806083</v>
      </c>
      <c r="E1621" s="0" t="str">
        <f>"jun19"</f>
        <v>jun19</v>
      </c>
      <c r="F1621" s="4">
        <v>0</v>
      </c>
    </row>
    <row r="1622">
      <c r="A1622" s="0" t="inlineStr">
        <is>
          <t xml:space="preserve">2019-06-11</t>
        </is>
      </c>
      <c r="B1622" s="16">
        <v>43627</v>
      </c>
      <c r="C1622" s="8">
        <v>46.85</v>
      </c>
      <c r="D1622" s="4">
        <v>18415495</v>
      </c>
      <c r="E1622" s="0" t="str">
        <f>"jun19"</f>
        <v>jun19</v>
      </c>
      <c r="F1622" s="4">
        <v>0</v>
      </c>
    </row>
    <row r="1623">
      <c r="A1623" s="0" t="inlineStr">
        <is>
          <t xml:space="preserve">2019-06-12</t>
        </is>
      </c>
      <c r="B1623" s="16">
        <v>43628</v>
      </c>
      <c r="C1623" s="8">
        <v>46.32</v>
      </c>
      <c r="D1623" s="4">
        <v>15900569</v>
      </c>
      <c r="E1623" s="0" t="str">
        <f>"jun19"</f>
        <v>jun19</v>
      </c>
      <c r="F1623" s="4">
        <v>0</v>
      </c>
    </row>
    <row r="1624">
      <c r="A1624" s="0" t="inlineStr">
        <is>
          <t xml:space="preserve">2019-06-13</t>
        </is>
      </c>
      <c r="B1624" s="16">
        <v>43629</v>
      </c>
      <c r="C1624" s="8">
        <v>46.7</v>
      </c>
      <c r="D1624" s="4">
        <v>12267633</v>
      </c>
      <c r="E1624" s="0" t="str">
        <f>"jun19"</f>
        <v>jun19</v>
      </c>
      <c r="F1624" s="4">
        <v>0</v>
      </c>
    </row>
    <row r="1625">
      <c r="A1625" s="0" t="inlineStr">
        <is>
          <t xml:space="preserve">2019-06-14</t>
        </is>
      </c>
      <c r="B1625" s="16">
        <v>43630</v>
      </c>
      <c r="C1625" s="8">
        <v>46.19</v>
      </c>
      <c r="D1625" s="4">
        <v>15381077</v>
      </c>
      <c r="E1625" s="0" t="str">
        <f>"jun19"</f>
        <v>jun19</v>
      </c>
      <c r="F1625" s="4">
        <v>0</v>
      </c>
    </row>
    <row r="1626">
      <c r="A1626" s="0" t="inlineStr">
        <is>
          <t xml:space="preserve">2019-06-17</t>
        </is>
      </c>
      <c r="B1626" s="16">
        <v>43633</v>
      </c>
      <c r="C1626" s="8">
        <v>46.13</v>
      </c>
      <c r="D1626" s="4">
        <v>12643343</v>
      </c>
      <c r="E1626" s="0" t="str">
        <f>"jun19"</f>
        <v>jun19</v>
      </c>
      <c r="F1626" s="4">
        <v>0</v>
      </c>
    </row>
    <row r="1627">
      <c r="A1627" s="0" t="inlineStr">
        <is>
          <t xml:space="preserve">2019-06-18</t>
        </is>
      </c>
      <c r="B1627" s="16">
        <v>43634</v>
      </c>
      <c r="C1627" s="8">
        <v>47.37</v>
      </c>
      <c r="D1627" s="4">
        <v>25732293</v>
      </c>
      <c r="E1627" s="0" t="str">
        <f>"jun19"</f>
        <v>jun19</v>
      </c>
      <c r="F1627" s="4">
        <v>0</v>
      </c>
    </row>
    <row r="1628">
      <c r="A1628" s="0" t="inlineStr">
        <is>
          <t xml:space="preserve">2019-06-19</t>
        </is>
      </c>
      <c r="B1628" s="16">
        <v>43635</v>
      </c>
      <c r="C1628" s="8">
        <v>47.07</v>
      </c>
      <c r="D1628" s="4">
        <v>17436381</v>
      </c>
      <c r="E1628" s="0" t="str">
        <f>"jun19"</f>
        <v>jun19</v>
      </c>
      <c r="F1628" s="4">
        <v>0</v>
      </c>
    </row>
    <row r="1629">
      <c r="A1629" s="0" t="inlineStr">
        <is>
          <t xml:space="preserve">2019-06-20</t>
        </is>
      </c>
      <c r="B1629" s="16">
        <v>43636</v>
      </c>
      <c r="C1629" s="8">
        <v>47.19</v>
      </c>
      <c r="D1629" s="4">
        <v>20126780</v>
      </c>
      <c r="E1629" s="0" t="str">
        <f>"jun19"</f>
        <v>jun19</v>
      </c>
      <c r="F1629" s="4">
        <v>0</v>
      </c>
    </row>
    <row r="1630">
      <c r="A1630" s="0" t="inlineStr">
        <is>
          <t xml:space="preserve">2019-06-21</t>
        </is>
      </c>
      <c r="B1630" s="16">
        <v>43637</v>
      </c>
      <c r="C1630" s="8">
        <v>47.46</v>
      </c>
      <c r="D1630" s="4">
        <v>31096251</v>
      </c>
      <c r="E1630" s="0" t="str">
        <f>"jun19"</f>
        <v>jun19</v>
      </c>
      <c r="F1630" s="4">
        <v>0</v>
      </c>
    </row>
    <row r="1631">
      <c r="A1631" s="0" t="inlineStr">
        <is>
          <t xml:space="preserve">2019-06-24</t>
        </is>
      </c>
      <c r="B1631" s="16">
        <v>43640</v>
      </c>
      <c r="C1631" s="8">
        <v>47.63</v>
      </c>
      <c r="D1631" s="4">
        <v>14479942</v>
      </c>
      <c r="E1631" s="0" t="str">
        <f>"jun19"</f>
        <v>jun19</v>
      </c>
      <c r="F1631" s="4">
        <v>0</v>
      </c>
    </row>
    <row r="1632">
      <c r="A1632" s="0" t="inlineStr">
        <is>
          <t xml:space="preserve">2019-06-25</t>
        </is>
      </c>
      <c r="B1632" s="16">
        <v>43641</v>
      </c>
      <c r="C1632" s="8">
        <v>46.85</v>
      </c>
      <c r="D1632" s="4">
        <v>16665577</v>
      </c>
      <c r="E1632" s="0" t="str">
        <f>"jun19"</f>
        <v>jun19</v>
      </c>
      <c r="F1632" s="4">
        <v>0</v>
      </c>
    </row>
    <row r="1633">
      <c r="A1633" s="0" t="inlineStr">
        <is>
          <t xml:space="preserve">2019-06-26</t>
        </is>
      </c>
      <c r="B1633" s="16">
        <v>43642</v>
      </c>
      <c r="C1633" s="8">
        <v>48.19</v>
      </c>
      <c r="D1633" s="4">
        <v>21886309</v>
      </c>
      <c r="E1633" s="0" t="str">
        <f>"jun19"</f>
        <v>jun19</v>
      </c>
      <c r="F1633" s="4">
        <v>0</v>
      </c>
    </row>
    <row r="1634">
      <c r="A1634" s="0" t="inlineStr">
        <is>
          <t xml:space="preserve">2019-06-27</t>
        </is>
      </c>
      <c r="B1634" s="16">
        <v>43643</v>
      </c>
      <c r="C1634" s="8">
        <v>47.46</v>
      </c>
      <c r="D1634" s="4">
        <v>23062947</v>
      </c>
      <c r="E1634" s="0" t="str">
        <f>"jun19"</f>
        <v>jun19</v>
      </c>
      <c r="F1634" s="4">
        <v>0</v>
      </c>
    </row>
    <row r="1635">
      <c r="A1635" s="0" t="inlineStr">
        <is>
          <t xml:space="preserve">2019-06-28</t>
        </is>
      </c>
      <c r="B1635" s="16">
        <v>43644</v>
      </c>
      <c r="C1635" s="8">
        <v>47.87</v>
      </c>
      <c r="D1635" s="4">
        <v>26646183</v>
      </c>
      <c r="E1635" s="0" t="str">
        <f>"jun19"</f>
        <v>jun19</v>
      </c>
      <c r="F1635" s="4">
        <v>1</v>
      </c>
    </row>
    <row r="1636">
      <c r="A1636" s="0" t="inlineStr">
        <is>
          <t xml:space="preserve">2019-07-01</t>
        </is>
      </c>
      <c r="B1636" s="16">
        <v>43647</v>
      </c>
      <c r="C1636" s="8">
        <v>48.05</v>
      </c>
      <c r="D1636" s="4">
        <v>27505447</v>
      </c>
      <c r="E1636" s="0" t="str">
        <f>"jul19"</f>
        <v>jul19</v>
      </c>
      <c r="F1636" s="4">
        <v>0</v>
      </c>
    </row>
    <row r="1637">
      <c r="A1637" s="0" t="inlineStr">
        <is>
          <t xml:space="preserve">2019-07-02</t>
        </is>
      </c>
      <c r="B1637" s="16">
        <v>43648</v>
      </c>
      <c r="C1637" s="8">
        <v>48.12</v>
      </c>
      <c r="D1637" s="4">
        <v>15384686</v>
      </c>
      <c r="E1637" s="0" t="str">
        <f>"jul19"</f>
        <v>jul19</v>
      </c>
      <c r="F1637" s="4">
        <v>0</v>
      </c>
    </row>
    <row r="1638">
      <c r="A1638" s="0" t="inlineStr">
        <is>
          <t xml:space="preserve">2019-07-03</t>
        </is>
      </c>
      <c r="B1638" s="16">
        <v>43649</v>
      </c>
      <c r="C1638" s="8">
        <v>48.52</v>
      </c>
      <c r="D1638" s="4">
        <v>10739100</v>
      </c>
      <c r="E1638" s="0" t="str">
        <f>"jul19"</f>
        <v>jul19</v>
      </c>
      <c r="F1638" s="4">
        <v>0</v>
      </c>
    </row>
    <row r="1639">
      <c r="A1639" s="0" t="inlineStr">
        <is>
          <t xml:space="preserve">2019-07-05</t>
        </is>
      </c>
      <c r="B1639" s="16">
        <v>43651</v>
      </c>
      <c r="C1639" s="8">
        <v>48.08</v>
      </c>
      <c r="D1639" s="4">
        <v>14339228</v>
      </c>
      <c r="E1639" s="0" t="str">
        <f>"jul19"</f>
        <v>jul19</v>
      </c>
      <c r="F1639" s="4">
        <v>0</v>
      </c>
    </row>
    <row r="1640">
      <c r="A1640" s="0" t="inlineStr">
        <is>
          <t xml:space="preserve">2019-07-08</t>
        </is>
      </c>
      <c r="B1640" s="16">
        <v>43654</v>
      </c>
      <c r="C1640" s="8">
        <v>47.82</v>
      </c>
      <c r="D1640" s="4">
        <v>16564291</v>
      </c>
      <c r="E1640" s="0" t="str">
        <f>"jul19"</f>
        <v>jul19</v>
      </c>
      <c r="F1640" s="4">
        <v>0</v>
      </c>
    </row>
    <row r="1641">
      <c r="A1641" s="0" t="inlineStr">
        <is>
          <t xml:space="preserve">2019-07-09</t>
        </is>
      </c>
      <c r="B1641" s="16">
        <v>43655</v>
      </c>
      <c r="C1641" s="8">
        <v>47.75</v>
      </c>
      <c r="D1641" s="4">
        <v>17853185</v>
      </c>
      <c r="E1641" s="0" t="str">
        <f>"jul19"</f>
        <v>jul19</v>
      </c>
      <c r="F1641" s="4">
        <v>0</v>
      </c>
    </row>
    <row r="1642">
      <c r="A1642" s="0" t="inlineStr">
        <is>
          <t xml:space="preserve">2019-07-10</t>
        </is>
      </c>
      <c r="B1642" s="16">
        <v>43656</v>
      </c>
      <c r="C1642" s="8">
        <v>48.21</v>
      </c>
      <c r="D1642" s="4">
        <v>16032269</v>
      </c>
      <c r="E1642" s="0" t="str">
        <f>"jul19"</f>
        <v>jul19</v>
      </c>
      <c r="F1642" s="4">
        <v>0</v>
      </c>
    </row>
    <row r="1643">
      <c r="A1643" s="0" t="inlineStr">
        <is>
          <t xml:space="preserve">2019-07-11</t>
        </is>
      </c>
      <c r="B1643" s="16">
        <v>43657</v>
      </c>
      <c r="C1643" s="8">
        <v>48.6</v>
      </c>
      <c r="D1643" s="4">
        <v>16615082</v>
      </c>
      <c r="E1643" s="0" t="str">
        <f>"jul19"</f>
        <v>jul19</v>
      </c>
      <c r="F1643" s="4">
        <v>0</v>
      </c>
    </row>
    <row r="1644">
      <c r="A1644" s="0" t="inlineStr">
        <is>
          <t xml:space="preserve">2019-07-12</t>
        </is>
      </c>
      <c r="B1644" s="16">
        <v>43658</v>
      </c>
      <c r="C1644" s="8">
        <v>49.92</v>
      </c>
      <c r="D1644" s="4">
        <v>20148730</v>
      </c>
      <c r="E1644" s="0" t="str">
        <f>"jul19"</f>
        <v>jul19</v>
      </c>
      <c r="F1644" s="4">
        <v>0</v>
      </c>
    </row>
    <row r="1645">
      <c r="A1645" s="0" t="inlineStr">
        <is>
          <t xml:space="preserve">2019-07-15</t>
        </is>
      </c>
      <c r="B1645" s="16">
        <v>43661</v>
      </c>
      <c r="C1645" s="8">
        <v>50.12</v>
      </c>
      <c r="D1645" s="4">
        <v>14345082</v>
      </c>
      <c r="E1645" s="0" t="str">
        <f>"jul19"</f>
        <v>jul19</v>
      </c>
      <c r="F1645" s="4">
        <v>0</v>
      </c>
    </row>
    <row r="1646">
      <c r="A1646" s="0" t="inlineStr">
        <is>
          <t xml:space="preserve">2019-07-16</t>
        </is>
      </c>
      <c r="B1646" s="16">
        <v>43662</v>
      </c>
      <c r="C1646" s="8">
        <v>49.17</v>
      </c>
      <c r="D1646" s="4">
        <v>17131368</v>
      </c>
      <c r="E1646" s="0" t="str">
        <f>"jul19"</f>
        <v>jul19</v>
      </c>
      <c r="F1646" s="4">
        <v>0</v>
      </c>
    </row>
    <row r="1647">
      <c r="A1647" s="0" t="inlineStr">
        <is>
          <t xml:space="preserve">2019-07-17</t>
        </is>
      </c>
      <c r="B1647" s="16">
        <v>43663</v>
      </c>
      <c r="C1647" s="8">
        <v>49.39</v>
      </c>
      <c r="D1647" s="4">
        <v>11928605</v>
      </c>
      <c r="E1647" s="0" t="str">
        <f>"jul19"</f>
        <v>jul19</v>
      </c>
      <c r="F1647" s="4">
        <v>0</v>
      </c>
    </row>
    <row r="1648">
      <c r="A1648" s="0" t="inlineStr">
        <is>
          <t xml:space="preserve">2019-07-18</t>
        </is>
      </c>
      <c r="B1648" s="16">
        <v>43664</v>
      </c>
      <c r="C1648" s="8">
        <v>49.94</v>
      </c>
      <c r="D1648" s="4">
        <v>15679636</v>
      </c>
      <c r="E1648" s="0" t="str">
        <f>"jul19"</f>
        <v>jul19</v>
      </c>
      <c r="F1648" s="4">
        <v>0</v>
      </c>
    </row>
    <row r="1649">
      <c r="A1649" s="0" t="inlineStr">
        <is>
          <t xml:space="preserve">2019-07-19</t>
        </is>
      </c>
      <c r="B1649" s="16">
        <v>43665</v>
      </c>
      <c r="C1649" s="8">
        <v>50.27</v>
      </c>
      <c r="D1649" s="4">
        <v>29141087</v>
      </c>
      <c r="E1649" s="0" t="str">
        <f>"jul19"</f>
        <v>jul19</v>
      </c>
      <c r="F1649" s="4">
        <v>0</v>
      </c>
    </row>
    <row r="1650">
      <c r="A1650" s="0" t="inlineStr">
        <is>
          <t xml:space="preserve">2019-07-22</t>
        </is>
      </c>
      <c r="B1650" s="16">
        <v>43668</v>
      </c>
      <c r="C1650" s="8">
        <v>51.35</v>
      </c>
      <c r="D1650" s="4">
        <v>21686529</v>
      </c>
      <c r="E1650" s="0" t="str">
        <f>"jul19"</f>
        <v>jul19</v>
      </c>
      <c r="F1650" s="4">
        <v>0</v>
      </c>
    </row>
    <row r="1651">
      <c r="A1651" s="0" t="inlineStr">
        <is>
          <t xml:space="preserve">2019-07-23</t>
        </is>
      </c>
      <c r="B1651" s="16">
        <v>43669</v>
      </c>
      <c r="C1651" s="8">
        <v>51.75</v>
      </c>
      <c r="D1651" s="4">
        <v>18413520</v>
      </c>
      <c r="E1651" s="0" t="str">
        <f>"jul19"</f>
        <v>jul19</v>
      </c>
      <c r="F1651" s="4">
        <v>0</v>
      </c>
    </row>
    <row r="1652">
      <c r="A1652" s="0" t="inlineStr">
        <is>
          <t xml:space="preserve">2019-07-24</t>
        </is>
      </c>
      <c r="B1652" s="16">
        <v>43670</v>
      </c>
      <c r="C1652" s="8">
        <v>52.92</v>
      </c>
      <c r="D1652" s="4">
        <v>20896369</v>
      </c>
      <c r="E1652" s="0" t="str">
        <f>"jul19"</f>
        <v>jul19</v>
      </c>
      <c r="F1652" s="4">
        <v>0</v>
      </c>
    </row>
    <row r="1653">
      <c r="A1653" s="0" t="inlineStr">
        <is>
          <t xml:space="preserve">2019-07-25</t>
        </is>
      </c>
      <c r="B1653" s="16">
        <v>43671</v>
      </c>
      <c r="C1653" s="8">
        <v>52.16</v>
      </c>
      <c r="D1653" s="4">
        <v>27765432</v>
      </c>
      <c r="E1653" s="0" t="str">
        <f>"jul19"</f>
        <v>jul19</v>
      </c>
      <c r="F1653" s="4">
        <v>0</v>
      </c>
    </row>
    <row r="1654">
      <c r="A1654" s="0" t="inlineStr">
        <is>
          <t xml:space="preserve">2019-07-26</t>
        </is>
      </c>
      <c r="B1654" s="16">
        <v>43672</v>
      </c>
      <c r="C1654" s="8">
        <v>51.59</v>
      </c>
      <c r="D1654" s="4">
        <v>36401545</v>
      </c>
      <c r="E1654" s="0" t="str">
        <f>"jul19"</f>
        <v>jul19</v>
      </c>
      <c r="F1654" s="4">
        <v>0</v>
      </c>
    </row>
    <row r="1655">
      <c r="A1655" s="0" t="inlineStr">
        <is>
          <t xml:space="preserve">2019-07-29</t>
        </is>
      </c>
      <c r="B1655" s="16">
        <v>43675</v>
      </c>
      <c r="C1655" s="8">
        <v>52.51</v>
      </c>
      <c r="D1655" s="4">
        <v>21897455</v>
      </c>
      <c r="E1655" s="0" t="str">
        <f>"jul19"</f>
        <v>jul19</v>
      </c>
      <c r="F1655" s="4">
        <v>0</v>
      </c>
    </row>
    <row r="1656">
      <c r="A1656" s="0" t="inlineStr">
        <is>
          <t xml:space="preserve">2019-07-30</t>
        </is>
      </c>
      <c r="B1656" s="16">
        <v>43676</v>
      </c>
      <c r="C1656" s="8">
        <v>51.7</v>
      </c>
      <c r="D1656" s="4">
        <v>16487692</v>
      </c>
      <c r="E1656" s="0" t="str">
        <f>"jul19"</f>
        <v>jul19</v>
      </c>
      <c r="F1656" s="4">
        <v>0</v>
      </c>
    </row>
    <row r="1657">
      <c r="A1657" s="0" t="inlineStr">
        <is>
          <t xml:space="preserve">2019-07-31</t>
        </is>
      </c>
      <c r="B1657" s="16">
        <v>43677</v>
      </c>
      <c r="C1657" s="8">
        <v>50.55</v>
      </c>
      <c r="D1657" s="4">
        <v>24169751</v>
      </c>
      <c r="E1657" s="0" t="str">
        <f>"jul19"</f>
        <v>jul19</v>
      </c>
      <c r="F1657" s="4">
        <v>1</v>
      </c>
    </row>
    <row r="1658">
      <c r="A1658" s="0" t="inlineStr">
        <is>
          <t xml:space="preserve">2019-08-01</t>
        </is>
      </c>
      <c r="B1658" s="16">
        <v>43678</v>
      </c>
      <c r="C1658" s="8">
        <v>49.5</v>
      </c>
      <c r="D1658" s="4">
        <v>34020779</v>
      </c>
      <c r="E1658" s="0" t="str">
        <f>"aug19"</f>
        <v>aug19</v>
      </c>
      <c r="F1658" s="4">
        <v>0</v>
      </c>
    </row>
    <row r="1659">
      <c r="A1659" s="0" t="inlineStr">
        <is>
          <t xml:space="preserve">2019-08-02</t>
        </is>
      </c>
      <c r="B1659" s="16">
        <v>43679</v>
      </c>
      <c r="C1659" s="8">
        <v>48.68</v>
      </c>
      <c r="D1659" s="4">
        <v>27881620</v>
      </c>
      <c r="E1659" s="0" t="str">
        <f>"aug19"</f>
        <v>aug19</v>
      </c>
      <c r="F1659" s="4">
        <v>0</v>
      </c>
    </row>
    <row r="1660">
      <c r="A1660" s="0" t="inlineStr">
        <is>
          <t xml:space="preserve">2019-08-05</t>
        </is>
      </c>
      <c r="B1660" s="16">
        <v>43682</v>
      </c>
      <c r="C1660" s="8">
        <v>46.97</v>
      </c>
      <c r="D1660" s="4">
        <v>38936649</v>
      </c>
      <c r="E1660" s="0" t="str">
        <f>"aug19"</f>
        <v>aug19</v>
      </c>
      <c r="F1660" s="4">
        <v>0</v>
      </c>
    </row>
    <row r="1661">
      <c r="A1661" s="0" t="inlineStr">
        <is>
          <t xml:space="preserve">2019-08-06</t>
        </is>
      </c>
      <c r="B1661" s="16">
        <v>43683</v>
      </c>
      <c r="C1661" s="8">
        <v>46.96</v>
      </c>
      <c r="D1661" s="4">
        <v>26119563</v>
      </c>
      <c r="E1661" s="0" t="str">
        <f>"aug19"</f>
        <v>aug19</v>
      </c>
      <c r="F1661" s="4">
        <v>0</v>
      </c>
    </row>
    <row r="1662">
      <c r="A1662" s="0" t="inlineStr">
        <is>
          <t xml:space="preserve">2019-08-07</t>
        </is>
      </c>
      <c r="B1662" s="16">
        <v>43684</v>
      </c>
      <c r="C1662" s="8">
        <v>46.73</v>
      </c>
      <c r="D1662" s="4">
        <v>29440393</v>
      </c>
      <c r="E1662" s="0" t="str">
        <f>"aug19"</f>
        <v>aug19</v>
      </c>
      <c r="F1662" s="4">
        <v>0</v>
      </c>
    </row>
    <row r="1663">
      <c r="A1663" s="0" t="inlineStr">
        <is>
          <t xml:space="preserve">2019-08-08</t>
        </is>
      </c>
      <c r="B1663" s="16">
        <v>43685</v>
      </c>
      <c r="C1663" s="8">
        <v>47.17</v>
      </c>
      <c r="D1663" s="4">
        <v>30643740</v>
      </c>
      <c r="E1663" s="0" t="str">
        <f>"aug19"</f>
        <v>aug19</v>
      </c>
      <c r="F1663" s="4">
        <v>0</v>
      </c>
    </row>
    <row r="1664">
      <c r="A1664" s="0" t="inlineStr">
        <is>
          <t xml:space="preserve">2019-08-09</t>
        </is>
      </c>
      <c r="B1664" s="16">
        <v>43686</v>
      </c>
      <c r="C1664" s="8">
        <v>45.98</v>
      </c>
      <c r="D1664" s="4">
        <v>24975455</v>
      </c>
      <c r="E1664" s="0" t="str">
        <f>"aug19"</f>
        <v>aug19</v>
      </c>
      <c r="F1664" s="4">
        <v>0</v>
      </c>
    </row>
    <row r="1665">
      <c r="A1665" s="0" t="inlineStr">
        <is>
          <t xml:space="preserve">2019-08-12</t>
        </is>
      </c>
      <c r="B1665" s="16">
        <v>43689</v>
      </c>
      <c r="C1665" s="8">
        <v>45.6</v>
      </c>
      <c r="D1665" s="4">
        <v>18494298</v>
      </c>
      <c r="E1665" s="0" t="str">
        <f>"aug19"</f>
        <v>aug19</v>
      </c>
      <c r="F1665" s="4">
        <v>0</v>
      </c>
    </row>
    <row r="1666">
      <c r="A1666" s="0" t="inlineStr">
        <is>
          <t xml:space="preserve">2019-08-13</t>
        </is>
      </c>
      <c r="B1666" s="16">
        <v>43690</v>
      </c>
      <c r="C1666" s="8">
        <v>46.84</v>
      </c>
      <c r="D1666" s="4">
        <v>29374656</v>
      </c>
      <c r="E1666" s="0" t="str">
        <f>"aug19"</f>
        <v>aug19</v>
      </c>
      <c r="F1666" s="4">
        <v>0</v>
      </c>
    </row>
    <row r="1667">
      <c r="A1667" s="0" t="inlineStr">
        <is>
          <t xml:space="preserve">2019-08-14</t>
        </is>
      </c>
      <c r="B1667" s="16">
        <v>43691</v>
      </c>
      <c r="C1667" s="8">
        <v>45.87</v>
      </c>
      <c r="D1667" s="4">
        <v>25650218</v>
      </c>
      <c r="E1667" s="0" t="str">
        <f>"aug19"</f>
        <v>aug19</v>
      </c>
      <c r="F1667" s="4">
        <v>0</v>
      </c>
    </row>
    <row r="1668">
      <c r="A1668" s="0" t="inlineStr">
        <is>
          <t xml:space="preserve">2019-08-15</t>
        </is>
      </c>
      <c r="B1668" s="16">
        <v>43692</v>
      </c>
      <c r="C1668" s="8">
        <v>45.7</v>
      </c>
      <c r="D1668" s="4">
        <v>21992683</v>
      </c>
      <c r="E1668" s="0" t="str">
        <f>"aug19"</f>
        <v>aug19</v>
      </c>
      <c r="F1668" s="4">
        <v>0</v>
      </c>
    </row>
    <row r="1669">
      <c r="A1669" s="0" t="inlineStr">
        <is>
          <t xml:space="preserve">2019-08-16</t>
        </is>
      </c>
      <c r="B1669" s="16">
        <v>43693</v>
      </c>
      <c r="C1669" s="8">
        <v>46.5</v>
      </c>
      <c r="D1669" s="4">
        <v>23335693</v>
      </c>
      <c r="E1669" s="0" t="str">
        <f>"aug19"</f>
        <v>aug19</v>
      </c>
      <c r="F1669" s="4">
        <v>0</v>
      </c>
    </row>
    <row r="1670">
      <c r="A1670" s="0" t="inlineStr">
        <is>
          <t xml:space="preserve">2019-08-19</t>
        </is>
      </c>
      <c r="B1670" s="16">
        <v>43696</v>
      </c>
      <c r="C1670" s="8">
        <v>47.23</v>
      </c>
      <c r="D1670" s="4">
        <v>21404916</v>
      </c>
      <c r="E1670" s="0" t="str">
        <f>"aug19"</f>
        <v>aug19</v>
      </c>
      <c r="F1670" s="4">
        <v>0</v>
      </c>
    </row>
    <row r="1671">
      <c r="A1671" s="0" t="inlineStr">
        <is>
          <t xml:space="preserve">2019-08-20</t>
        </is>
      </c>
      <c r="B1671" s="16">
        <v>43697</v>
      </c>
      <c r="C1671" s="8">
        <v>46.6</v>
      </c>
      <c r="D1671" s="4">
        <v>23115324</v>
      </c>
      <c r="E1671" s="0" t="str">
        <f>"aug19"</f>
        <v>aug19</v>
      </c>
      <c r="F1671" s="4">
        <v>0</v>
      </c>
    </row>
    <row r="1672">
      <c r="A1672" s="0" t="inlineStr">
        <is>
          <t xml:space="preserve">2019-08-21</t>
        </is>
      </c>
      <c r="B1672" s="16">
        <v>43698</v>
      </c>
      <c r="C1672" s="8">
        <v>47.15</v>
      </c>
      <c r="D1672" s="4">
        <v>15915801</v>
      </c>
      <c r="E1672" s="0" t="str">
        <f>"aug19"</f>
        <v>aug19</v>
      </c>
      <c r="F1672" s="4">
        <v>0</v>
      </c>
    </row>
    <row r="1673">
      <c r="A1673" s="0" t="inlineStr">
        <is>
          <t xml:space="preserve">2019-08-22</t>
        </is>
      </c>
      <c r="B1673" s="16">
        <v>43699</v>
      </c>
      <c r="C1673" s="8">
        <v>46.78</v>
      </c>
      <c r="D1673" s="4">
        <v>19785890</v>
      </c>
      <c r="E1673" s="0" t="str">
        <f>"aug19"</f>
        <v>aug19</v>
      </c>
      <c r="F1673" s="4">
        <v>0</v>
      </c>
    </row>
    <row r="1674">
      <c r="A1674" s="0" t="inlineStr">
        <is>
          <t xml:space="preserve">2019-08-23</t>
        </is>
      </c>
      <c r="B1674" s="16">
        <v>43700</v>
      </c>
      <c r="C1674" s="8">
        <v>44.96</v>
      </c>
      <c r="D1674" s="4">
        <v>32817083</v>
      </c>
      <c r="E1674" s="0" t="str">
        <f>"aug19"</f>
        <v>aug19</v>
      </c>
      <c r="F1674" s="4">
        <v>0</v>
      </c>
    </row>
    <row r="1675">
      <c r="A1675" s="0" t="inlineStr">
        <is>
          <t xml:space="preserve">2019-08-26</t>
        </is>
      </c>
      <c r="B1675" s="16">
        <v>43703</v>
      </c>
      <c r="C1675" s="8">
        <v>45.56</v>
      </c>
      <c r="D1675" s="4">
        <v>22086633</v>
      </c>
      <c r="E1675" s="0" t="str">
        <f>"aug19"</f>
        <v>aug19</v>
      </c>
      <c r="F1675" s="4">
        <v>0</v>
      </c>
    </row>
    <row r="1676">
      <c r="A1676" s="0" t="inlineStr">
        <is>
          <t xml:space="preserve">2019-08-27</t>
        </is>
      </c>
      <c r="B1676" s="16">
        <v>43704</v>
      </c>
      <c r="C1676" s="8">
        <v>45.79</v>
      </c>
      <c r="D1676" s="4">
        <v>16927568</v>
      </c>
      <c r="E1676" s="0" t="str">
        <f>"aug19"</f>
        <v>aug19</v>
      </c>
      <c r="F1676" s="4">
        <v>0</v>
      </c>
    </row>
    <row r="1677">
      <c r="A1677" s="0" t="inlineStr">
        <is>
          <t xml:space="preserve">2019-08-28</t>
        </is>
      </c>
      <c r="B1677" s="16">
        <v>43705</v>
      </c>
      <c r="C1677" s="8">
        <v>45.79</v>
      </c>
      <c r="D1677" s="4">
        <v>14895346</v>
      </c>
      <c r="E1677" s="0" t="str">
        <f>"aug19"</f>
        <v>aug19</v>
      </c>
      <c r="F1677" s="4">
        <v>0</v>
      </c>
    </row>
    <row r="1678">
      <c r="A1678" s="0" t="inlineStr">
        <is>
          <t xml:space="preserve">2019-08-29</t>
        </is>
      </c>
      <c r="B1678" s="16">
        <v>43706</v>
      </c>
      <c r="C1678" s="8">
        <v>46.87</v>
      </c>
      <c r="D1678" s="4">
        <v>17806113</v>
      </c>
      <c r="E1678" s="0" t="str">
        <f>"aug19"</f>
        <v>aug19</v>
      </c>
      <c r="F1678" s="4">
        <v>0</v>
      </c>
    </row>
    <row r="1679">
      <c r="A1679" s="0" t="inlineStr">
        <is>
          <t xml:space="preserve">2019-08-30</t>
        </is>
      </c>
      <c r="B1679" s="16">
        <v>43707</v>
      </c>
      <c r="C1679" s="8">
        <v>47.41</v>
      </c>
      <c r="D1679" s="4">
        <v>16923146</v>
      </c>
      <c r="E1679" s="0" t="str">
        <f>"aug19"</f>
        <v>aug19</v>
      </c>
      <c r="F1679" s="4">
        <v>1</v>
      </c>
    </row>
    <row r="1680">
      <c r="A1680" s="0" t="inlineStr">
        <is>
          <t xml:space="preserve">2019-09-03</t>
        </is>
      </c>
      <c r="B1680" s="16">
        <v>43711</v>
      </c>
      <c r="C1680" s="8">
        <v>46.98</v>
      </c>
      <c r="D1680" s="4">
        <v>15010268</v>
      </c>
      <c r="E1680" s="0" t="str">
        <f>"sep19"</f>
        <v>sep19</v>
      </c>
      <c r="F1680" s="4">
        <v>0</v>
      </c>
    </row>
    <row r="1681">
      <c r="A1681" s="0" t="inlineStr">
        <is>
          <t xml:space="preserve">2019-09-04</t>
        </is>
      </c>
      <c r="B1681" s="16">
        <v>43712</v>
      </c>
      <c r="C1681" s="8">
        <v>48.92</v>
      </c>
      <c r="D1681" s="4">
        <v>23472112</v>
      </c>
      <c r="E1681" s="0" t="str">
        <f>"sep19"</f>
        <v>sep19</v>
      </c>
      <c r="F1681" s="4">
        <v>0</v>
      </c>
    </row>
    <row r="1682">
      <c r="A1682" s="0" t="inlineStr">
        <is>
          <t xml:space="preserve">2019-09-05</t>
        </is>
      </c>
      <c r="B1682" s="16">
        <v>43713</v>
      </c>
      <c r="C1682" s="8">
        <v>50.1</v>
      </c>
      <c r="D1682" s="4">
        <v>30023117</v>
      </c>
      <c r="E1682" s="0" t="str">
        <f>"sep19"</f>
        <v>sep19</v>
      </c>
      <c r="F1682" s="4">
        <v>0</v>
      </c>
    </row>
    <row r="1683">
      <c r="A1683" s="0" t="inlineStr">
        <is>
          <t xml:space="preserve">2019-09-06</t>
        </is>
      </c>
      <c r="B1683" s="16">
        <v>43714</v>
      </c>
      <c r="C1683" s="8">
        <v>50.92</v>
      </c>
      <c r="D1683" s="4">
        <v>17067940</v>
      </c>
      <c r="E1683" s="0" t="str">
        <f>"sep19"</f>
        <v>sep19</v>
      </c>
      <c r="F1683" s="4">
        <v>0</v>
      </c>
    </row>
    <row r="1684">
      <c r="A1684" s="0" t="inlineStr">
        <is>
          <t xml:space="preserve">2019-09-09</t>
        </is>
      </c>
      <c r="B1684" s="16">
        <v>43717</v>
      </c>
      <c r="C1684" s="8">
        <v>51.59</v>
      </c>
      <c r="D1684" s="4">
        <v>20749659</v>
      </c>
      <c r="E1684" s="0" t="str">
        <f>"sep19"</f>
        <v>sep19</v>
      </c>
      <c r="F1684" s="4">
        <v>0</v>
      </c>
    </row>
    <row r="1685">
      <c r="A1685" s="0" t="inlineStr">
        <is>
          <t xml:space="preserve">2019-09-10</t>
        </is>
      </c>
      <c r="B1685" s="16">
        <v>43718</v>
      </c>
      <c r="C1685" s="8">
        <v>51.82</v>
      </c>
      <c r="D1685" s="4">
        <v>18532029</v>
      </c>
      <c r="E1685" s="0" t="str">
        <f>"sep19"</f>
        <v>sep19</v>
      </c>
      <c r="F1685" s="4">
        <v>0</v>
      </c>
    </row>
    <row r="1686">
      <c r="A1686" s="0" t="inlineStr">
        <is>
          <t xml:space="preserve">2019-09-11</t>
        </is>
      </c>
      <c r="B1686" s="16">
        <v>43719</v>
      </c>
      <c r="C1686" s="8">
        <v>52.79</v>
      </c>
      <c r="D1686" s="4">
        <v>18968942</v>
      </c>
      <c r="E1686" s="0" t="str">
        <f>"sep19"</f>
        <v>sep19</v>
      </c>
      <c r="F1686" s="4">
        <v>0</v>
      </c>
    </row>
    <row r="1687">
      <c r="A1687" s="0" t="inlineStr">
        <is>
          <t xml:space="preserve">2019-09-12</t>
        </is>
      </c>
      <c r="B1687" s="16">
        <v>43720</v>
      </c>
      <c r="C1687" s="8">
        <v>53.01</v>
      </c>
      <c r="D1687" s="4">
        <v>23308710</v>
      </c>
      <c r="E1687" s="0" t="str">
        <f>"sep19"</f>
        <v>sep19</v>
      </c>
      <c r="F1687" s="4">
        <v>0</v>
      </c>
    </row>
    <row r="1688">
      <c r="A1688" s="0" t="inlineStr">
        <is>
          <t xml:space="preserve">2019-09-13</t>
        </is>
      </c>
      <c r="B1688" s="16">
        <v>43721</v>
      </c>
      <c r="C1688" s="8">
        <v>52.54</v>
      </c>
      <c r="D1688" s="4">
        <v>18010814</v>
      </c>
      <c r="E1688" s="0" t="str">
        <f>"sep19"</f>
        <v>sep19</v>
      </c>
      <c r="F1688" s="4">
        <v>0</v>
      </c>
    </row>
    <row r="1689">
      <c r="A1689" s="0" t="inlineStr">
        <is>
          <t xml:space="preserve">2019-09-16</t>
        </is>
      </c>
      <c r="B1689" s="16">
        <v>43724</v>
      </c>
      <c r="C1689" s="8">
        <v>52.2</v>
      </c>
      <c r="D1689" s="4">
        <v>13354588</v>
      </c>
      <c r="E1689" s="0" t="str">
        <f>"sep19"</f>
        <v>sep19</v>
      </c>
      <c r="F1689" s="4">
        <v>0</v>
      </c>
    </row>
    <row r="1690">
      <c r="A1690" s="0" t="inlineStr">
        <is>
          <t xml:space="preserve">2019-09-17</t>
        </is>
      </c>
      <c r="B1690" s="16">
        <v>43725</v>
      </c>
      <c r="C1690" s="8">
        <v>51.95</v>
      </c>
      <c r="D1690" s="4">
        <v>19888219</v>
      </c>
      <c r="E1690" s="0" t="str">
        <f>"sep19"</f>
        <v>sep19</v>
      </c>
      <c r="F1690" s="4">
        <v>0</v>
      </c>
    </row>
    <row r="1691">
      <c r="A1691" s="0" t="inlineStr">
        <is>
          <t xml:space="preserve">2019-09-18</t>
        </is>
      </c>
      <c r="B1691" s="16">
        <v>43726</v>
      </c>
      <c r="C1691" s="8">
        <v>51.74</v>
      </c>
      <c r="D1691" s="4">
        <v>15029864</v>
      </c>
      <c r="E1691" s="0" t="str">
        <f>"sep19"</f>
        <v>sep19</v>
      </c>
      <c r="F1691" s="4">
        <v>0</v>
      </c>
    </row>
    <row r="1692">
      <c r="A1692" s="0" t="inlineStr">
        <is>
          <t xml:space="preserve">2019-09-19</t>
        </is>
      </c>
      <c r="B1692" s="16">
        <v>43727</v>
      </c>
      <c r="C1692" s="8">
        <v>51.57</v>
      </c>
      <c r="D1692" s="4">
        <v>11849919</v>
      </c>
      <c r="E1692" s="0" t="str">
        <f>"sep19"</f>
        <v>sep19</v>
      </c>
      <c r="F1692" s="4">
        <v>0</v>
      </c>
    </row>
    <row r="1693">
      <c r="A1693" s="0" t="inlineStr">
        <is>
          <t xml:space="preserve">2019-09-20</t>
        </is>
      </c>
      <c r="B1693" s="16">
        <v>43728</v>
      </c>
      <c r="C1693" s="8">
        <v>50.72</v>
      </c>
      <c r="D1693" s="4">
        <v>38632498</v>
      </c>
      <c r="E1693" s="0" t="str">
        <f>"sep19"</f>
        <v>sep19</v>
      </c>
      <c r="F1693" s="4">
        <v>0</v>
      </c>
    </row>
    <row r="1694">
      <c r="A1694" s="0" t="inlineStr">
        <is>
          <t xml:space="preserve">2019-09-23</t>
        </is>
      </c>
      <c r="B1694" s="16">
        <v>43731</v>
      </c>
      <c r="C1694" s="8">
        <v>50.9</v>
      </c>
      <c r="D1694" s="4">
        <v>21574149</v>
      </c>
      <c r="E1694" s="0" t="str">
        <f>"sep19"</f>
        <v>sep19</v>
      </c>
      <c r="F1694" s="4">
        <v>0</v>
      </c>
    </row>
    <row r="1695">
      <c r="A1695" s="0" t="inlineStr">
        <is>
          <t xml:space="preserve">2019-09-24</t>
        </is>
      </c>
      <c r="B1695" s="16">
        <v>43732</v>
      </c>
      <c r="C1695" s="8">
        <v>49.82</v>
      </c>
      <c r="D1695" s="4">
        <v>28472934</v>
      </c>
      <c r="E1695" s="0" t="str">
        <f>"sep19"</f>
        <v>sep19</v>
      </c>
      <c r="F1695" s="4">
        <v>0</v>
      </c>
    </row>
    <row r="1696">
      <c r="A1696" s="0" t="inlineStr">
        <is>
          <t xml:space="preserve">2019-09-25</t>
        </is>
      </c>
      <c r="B1696" s="16">
        <v>43733</v>
      </c>
      <c r="C1696" s="8">
        <v>51.02</v>
      </c>
      <c r="D1696" s="4">
        <v>20120838</v>
      </c>
      <c r="E1696" s="0" t="str">
        <f>"sep19"</f>
        <v>sep19</v>
      </c>
      <c r="F1696" s="4">
        <v>0</v>
      </c>
    </row>
    <row r="1697">
      <c r="A1697" s="0" t="inlineStr">
        <is>
          <t xml:space="preserve">2019-09-26</t>
        </is>
      </c>
      <c r="B1697" s="16">
        <v>43734</v>
      </c>
      <c r="C1697" s="8">
        <v>50.92</v>
      </c>
      <c r="D1697" s="4">
        <v>11482105</v>
      </c>
      <c r="E1697" s="0" t="str">
        <f>"sep19"</f>
        <v>sep19</v>
      </c>
      <c r="F1697" s="4">
        <v>0</v>
      </c>
    </row>
    <row r="1698">
      <c r="A1698" s="0" t="inlineStr">
        <is>
          <t xml:space="preserve">2019-09-27</t>
        </is>
      </c>
      <c r="B1698" s="16">
        <v>43735</v>
      </c>
      <c r="C1698" s="8">
        <v>50.78</v>
      </c>
      <c r="D1698" s="4">
        <v>14846405</v>
      </c>
      <c r="E1698" s="0" t="str">
        <f>"sep19"</f>
        <v>sep19</v>
      </c>
      <c r="F1698" s="4">
        <v>0</v>
      </c>
    </row>
    <row r="1699">
      <c r="A1699" s="0" t="inlineStr">
        <is>
          <t xml:space="preserve">2019-09-30</t>
        </is>
      </c>
      <c r="B1699" s="16">
        <v>43738</v>
      </c>
      <c r="C1699" s="8">
        <v>51.53</v>
      </c>
      <c r="D1699" s="4">
        <v>14059201</v>
      </c>
      <c r="E1699" s="0" t="str">
        <f>"sep19"</f>
        <v>sep19</v>
      </c>
      <c r="F1699" s="4">
        <v>1</v>
      </c>
    </row>
    <row r="1700">
      <c r="A1700" s="0" t="inlineStr">
        <is>
          <t xml:space="preserve">2019-10-01</t>
        </is>
      </c>
      <c r="B1700" s="16">
        <v>43739</v>
      </c>
      <c r="C1700" s="8">
        <v>50.76</v>
      </c>
      <c r="D1700" s="4">
        <v>18487336</v>
      </c>
      <c r="E1700" s="0" t="str">
        <f>"oct19"</f>
        <v>oct19</v>
      </c>
      <c r="F1700" s="4">
        <v>0</v>
      </c>
    </row>
    <row r="1701">
      <c r="A1701" s="0" t="inlineStr">
        <is>
          <t xml:space="preserve">2019-10-02</t>
        </is>
      </c>
      <c r="B1701" s="16">
        <v>43740</v>
      </c>
      <c r="C1701" s="8">
        <v>49.39</v>
      </c>
      <c r="D1701" s="4">
        <v>21436998</v>
      </c>
      <c r="E1701" s="0" t="str">
        <f>"oct19"</f>
        <v>oct19</v>
      </c>
      <c r="F1701" s="4">
        <v>0</v>
      </c>
    </row>
    <row r="1702">
      <c r="A1702" s="0" t="inlineStr">
        <is>
          <t xml:space="preserve">2019-10-03</t>
        </is>
      </c>
      <c r="B1702" s="16">
        <v>43741</v>
      </c>
      <c r="C1702" s="8">
        <v>50.03</v>
      </c>
      <c r="D1702" s="4">
        <v>17235566</v>
      </c>
      <c r="E1702" s="0" t="str">
        <f>"oct19"</f>
        <v>oct19</v>
      </c>
      <c r="F1702" s="4">
        <v>0</v>
      </c>
    </row>
    <row r="1703">
      <c r="A1703" s="0" t="inlineStr">
        <is>
          <t xml:space="preserve">2019-10-04</t>
        </is>
      </c>
      <c r="B1703" s="16">
        <v>43742</v>
      </c>
      <c r="C1703" s="8">
        <v>50.92</v>
      </c>
      <c r="D1703" s="4">
        <v>12748071</v>
      </c>
      <c r="E1703" s="0" t="str">
        <f>"oct19"</f>
        <v>oct19</v>
      </c>
      <c r="F1703" s="4">
        <v>0</v>
      </c>
    </row>
    <row r="1704">
      <c r="A1704" s="0" t="inlineStr">
        <is>
          <t xml:space="preserve">2019-10-07</t>
        </is>
      </c>
      <c r="B1704" s="16">
        <v>43745</v>
      </c>
      <c r="C1704" s="8">
        <v>50.62</v>
      </c>
      <c r="D1704" s="4">
        <v>12722054</v>
      </c>
      <c r="E1704" s="0" t="str">
        <f>"oct19"</f>
        <v>oct19</v>
      </c>
      <c r="F1704" s="4">
        <v>0</v>
      </c>
    </row>
    <row r="1705">
      <c r="A1705" s="0" t="inlineStr">
        <is>
          <t xml:space="preserve">2019-10-08</t>
        </is>
      </c>
      <c r="B1705" s="16">
        <v>43746</v>
      </c>
      <c r="C1705" s="8">
        <v>49.73</v>
      </c>
      <c r="D1705" s="4">
        <v>17884433</v>
      </c>
      <c r="E1705" s="0" t="str">
        <f>"oct19"</f>
        <v>oct19</v>
      </c>
      <c r="F1705" s="4">
        <v>0</v>
      </c>
    </row>
    <row r="1706">
      <c r="A1706" s="0" t="inlineStr">
        <is>
          <t xml:space="preserve">2019-10-09</t>
        </is>
      </c>
      <c r="B1706" s="16">
        <v>43747</v>
      </c>
      <c r="C1706" s="8">
        <v>50.48</v>
      </c>
      <c r="D1706" s="4">
        <v>12189955</v>
      </c>
      <c r="E1706" s="0" t="str">
        <f>"oct19"</f>
        <v>oct19</v>
      </c>
      <c r="F1706" s="4">
        <v>0</v>
      </c>
    </row>
    <row r="1707">
      <c r="A1707" s="0" t="inlineStr">
        <is>
          <t xml:space="preserve">2019-10-10</t>
        </is>
      </c>
      <c r="B1707" s="16">
        <v>43748</v>
      </c>
      <c r="C1707" s="8">
        <v>51.11</v>
      </c>
      <c r="D1707" s="4">
        <v>14611658</v>
      </c>
      <c r="E1707" s="0" t="str">
        <f>"oct19"</f>
        <v>oct19</v>
      </c>
      <c r="F1707" s="4">
        <v>0</v>
      </c>
    </row>
    <row r="1708">
      <c r="A1708" s="0" t="inlineStr">
        <is>
          <t xml:space="preserve">2019-10-11</t>
        </is>
      </c>
      <c r="B1708" s="16">
        <v>43749</v>
      </c>
      <c r="C1708" s="8">
        <v>52.09</v>
      </c>
      <c r="D1708" s="4">
        <v>24167112</v>
      </c>
      <c r="E1708" s="0" t="str">
        <f>"oct19"</f>
        <v>oct19</v>
      </c>
      <c r="F1708" s="4">
        <v>0</v>
      </c>
    </row>
    <row r="1709">
      <c r="A1709" s="0" t="inlineStr">
        <is>
          <t xml:space="preserve">2019-10-14</t>
        </is>
      </c>
      <c r="B1709" s="16">
        <v>43752</v>
      </c>
      <c r="C1709" s="8">
        <v>51.64</v>
      </c>
      <c r="D1709" s="4">
        <v>16425533</v>
      </c>
      <c r="E1709" s="0" t="str">
        <f>"oct19"</f>
        <v>oct19</v>
      </c>
      <c r="F1709" s="4">
        <v>0</v>
      </c>
    </row>
    <row r="1710">
      <c r="A1710" s="0" t="inlineStr">
        <is>
          <t xml:space="preserve">2019-10-15</t>
        </is>
      </c>
      <c r="B1710" s="16">
        <v>43753</v>
      </c>
      <c r="C1710" s="8">
        <v>52.65</v>
      </c>
      <c r="D1710" s="4">
        <v>18970764</v>
      </c>
      <c r="E1710" s="0" t="str">
        <f>"oct19"</f>
        <v>oct19</v>
      </c>
      <c r="F1710" s="4">
        <v>0</v>
      </c>
    </row>
    <row r="1711">
      <c r="A1711" s="0" t="inlineStr">
        <is>
          <t xml:space="preserve">2019-10-16</t>
        </is>
      </c>
      <c r="B1711" s="16">
        <v>43754</v>
      </c>
      <c r="C1711" s="8">
        <v>52.45</v>
      </c>
      <c r="D1711" s="4">
        <v>15173069</v>
      </c>
      <c r="E1711" s="0" t="str">
        <f>"oct19"</f>
        <v>oct19</v>
      </c>
      <c r="F1711" s="4">
        <v>0</v>
      </c>
    </row>
    <row r="1712">
      <c r="A1712" s="0" t="inlineStr">
        <is>
          <t xml:space="preserve">2019-10-17</t>
        </is>
      </c>
      <c r="B1712" s="16">
        <v>43755</v>
      </c>
      <c r="C1712" s="8">
        <v>51.86</v>
      </c>
      <c r="D1712" s="4">
        <v>16918323</v>
      </c>
      <c r="E1712" s="0" t="str">
        <f>"oct19"</f>
        <v>oct19</v>
      </c>
      <c r="F1712" s="4">
        <v>0</v>
      </c>
    </row>
    <row r="1713">
      <c r="A1713" s="0" t="inlineStr">
        <is>
          <t xml:space="preserve">2019-10-18</t>
        </is>
      </c>
      <c r="B1713" s="16">
        <v>43756</v>
      </c>
      <c r="C1713" s="8">
        <v>51.36</v>
      </c>
      <c r="D1713" s="4">
        <v>16975159</v>
      </c>
      <c r="E1713" s="0" t="str">
        <f>"oct19"</f>
        <v>oct19</v>
      </c>
      <c r="F1713" s="4">
        <v>0</v>
      </c>
    </row>
    <row r="1714">
      <c r="A1714" s="0" t="inlineStr">
        <is>
          <t xml:space="preserve">2019-10-21</t>
        </is>
      </c>
      <c r="B1714" s="16">
        <v>43759</v>
      </c>
      <c r="C1714" s="8">
        <v>52.13</v>
      </c>
      <c r="D1714" s="4">
        <v>13120652</v>
      </c>
      <c r="E1714" s="0" t="str">
        <f>"oct19"</f>
        <v>oct19</v>
      </c>
      <c r="F1714" s="4">
        <v>0</v>
      </c>
    </row>
    <row r="1715">
      <c r="A1715" s="0" t="inlineStr">
        <is>
          <t xml:space="preserve">2019-10-22</t>
        </is>
      </c>
      <c r="B1715" s="16">
        <v>43760</v>
      </c>
      <c r="C1715" s="8">
        <v>52.01</v>
      </c>
      <c r="D1715" s="4">
        <v>13347316</v>
      </c>
      <c r="E1715" s="0" t="str">
        <f>"oct19"</f>
        <v>oct19</v>
      </c>
      <c r="F1715" s="4">
        <v>0</v>
      </c>
    </row>
    <row r="1716">
      <c r="A1716" s="0" t="inlineStr">
        <is>
          <t xml:space="preserve">2019-10-23</t>
        </is>
      </c>
      <c r="B1716" s="16">
        <v>43761</v>
      </c>
      <c r="C1716" s="8">
        <v>51.72</v>
      </c>
      <c r="D1716" s="4">
        <v>15961603</v>
      </c>
      <c r="E1716" s="0" t="str">
        <f>"oct19"</f>
        <v>oct19</v>
      </c>
      <c r="F1716" s="4">
        <v>0</v>
      </c>
    </row>
    <row r="1717">
      <c r="A1717" s="0" t="inlineStr">
        <is>
          <t xml:space="preserve">2019-10-24</t>
        </is>
      </c>
      <c r="B1717" s="16">
        <v>43762</v>
      </c>
      <c r="C1717" s="8">
        <v>52.23</v>
      </c>
      <c r="D1717" s="4">
        <v>25654058</v>
      </c>
      <c r="E1717" s="0" t="str">
        <f>"oct19"</f>
        <v>oct19</v>
      </c>
      <c r="F1717" s="4">
        <v>0</v>
      </c>
    </row>
    <row r="1718">
      <c r="A1718" s="0" t="inlineStr">
        <is>
          <t xml:space="preserve">2019-10-25</t>
        </is>
      </c>
      <c r="B1718" s="16">
        <v>43763</v>
      </c>
      <c r="C1718" s="8">
        <v>56.46</v>
      </c>
      <c r="D1718" s="4">
        <v>59767680</v>
      </c>
      <c r="E1718" s="0" t="str">
        <f>"oct19"</f>
        <v>oct19</v>
      </c>
      <c r="F1718" s="4">
        <v>0</v>
      </c>
    </row>
    <row r="1719">
      <c r="A1719" s="0" t="inlineStr">
        <is>
          <t xml:space="preserve">2019-10-28</t>
        </is>
      </c>
      <c r="B1719" s="16">
        <v>43766</v>
      </c>
      <c r="C1719" s="8">
        <v>56.76</v>
      </c>
      <c r="D1719" s="4">
        <v>32307512</v>
      </c>
      <c r="E1719" s="0" t="str">
        <f>"oct19"</f>
        <v>oct19</v>
      </c>
      <c r="F1719" s="4">
        <v>0</v>
      </c>
    </row>
    <row r="1720">
      <c r="A1720" s="0" t="inlineStr">
        <is>
          <t xml:space="preserve">2019-10-29</t>
        </is>
      </c>
      <c r="B1720" s="16">
        <v>43767</v>
      </c>
      <c r="C1720" s="8">
        <v>56.34</v>
      </c>
      <c r="D1720" s="4">
        <v>18155771</v>
      </c>
      <c r="E1720" s="0" t="str">
        <f>"oct19"</f>
        <v>oct19</v>
      </c>
      <c r="F1720" s="4">
        <v>0</v>
      </c>
    </row>
    <row r="1721">
      <c r="A1721" s="0" t="inlineStr">
        <is>
          <t xml:space="preserve">2019-10-30</t>
        </is>
      </c>
      <c r="B1721" s="16">
        <v>43768</v>
      </c>
      <c r="C1721" s="8">
        <v>56.6</v>
      </c>
      <c r="D1721" s="4">
        <v>15247999</v>
      </c>
      <c r="E1721" s="0" t="str">
        <f>"oct19"</f>
        <v>oct19</v>
      </c>
      <c r="F1721" s="4">
        <v>0</v>
      </c>
    </row>
    <row r="1722">
      <c r="A1722" s="0" t="inlineStr">
        <is>
          <t xml:space="preserve">2019-10-31</t>
        </is>
      </c>
      <c r="B1722" s="16">
        <v>43769</v>
      </c>
      <c r="C1722" s="8">
        <v>56.53</v>
      </c>
      <c r="D1722" s="4">
        <v>19249679</v>
      </c>
      <c r="E1722" s="0" t="str">
        <f>"oct19"</f>
        <v>oct19</v>
      </c>
      <c r="F1722" s="4">
        <v>1</v>
      </c>
    </row>
    <row r="1723">
      <c r="A1723" s="0" t="inlineStr">
        <is>
          <t xml:space="preserve">2019-11-01</t>
        </is>
      </c>
      <c r="B1723" s="16">
        <v>43770</v>
      </c>
      <c r="C1723" s="8">
        <v>56.51</v>
      </c>
      <c r="D1723" s="4">
        <v>17953467</v>
      </c>
      <c r="E1723" s="0" t="str">
        <f>"nov19"</f>
        <v>nov19</v>
      </c>
      <c r="F1723" s="4">
        <v>0</v>
      </c>
    </row>
    <row r="1724">
      <c r="A1724" s="0" t="inlineStr">
        <is>
          <t xml:space="preserve">2019-11-04</t>
        </is>
      </c>
      <c r="B1724" s="16">
        <v>43773</v>
      </c>
      <c r="C1724" s="8">
        <v>57.61</v>
      </c>
      <c r="D1724" s="4">
        <v>19067981</v>
      </c>
      <c r="E1724" s="0" t="str">
        <f>"nov19"</f>
        <v>nov19</v>
      </c>
      <c r="F1724" s="4">
        <v>0</v>
      </c>
    </row>
    <row r="1725">
      <c r="A1725" s="0" t="inlineStr">
        <is>
          <t xml:space="preserve">2019-11-05</t>
        </is>
      </c>
      <c r="B1725" s="16">
        <v>43774</v>
      </c>
      <c r="C1725" s="8">
        <v>57.55</v>
      </c>
      <c r="D1725" s="4">
        <v>20865354</v>
      </c>
      <c r="E1725" s="0" t="str">
        <f>"nov19"</f>
        <v>nov19</v>
      </c>
      <c r="F1725" s="4">
        <v>0</v>
      </c>
    </row>
    <row r="1726">
      <c r="A1726" s="0" t="inlineStr">
        <is>
          <t xml:space="preserve">2019-11-06</t>
        </is>
      </c>
      <c r="B1726" s="16">
        <v>43775</v>
      </c>
      <c r="C1726" s="8">
        <v>57.6</v>
      </c>
      <c r="D1726" s="4">
        <v>17720996</v>
      </c>
      <c r="E1726" s="0" t="str">
        <f>"nov19"</f>
        <v>nov19</v>
      </c>
      <c r="F1726" s="4">
        <v>0</v>
      </c>
    </row>
    <row r="1727">
      <c r="A1727" s="0" t="inlineStr">
        <is>
          <t xml:space="preserve">2019-11-07</t>
        </is>
      </c>
      <c r="B1727" s="16">
        <v>43776</v>
      </c>
      <c r="C1727" s="8">
        <v>58.05</v>
      </c>
      <c r="D1727" s="4">
        <v>16962846</v>
      </c>
      <c r="E1727" s="0" t="str">
        <f>"nov19"</f>
        <v>nov19</v>
      </c>
      <c r="F1727" s="4">
        <v>0</v>
      </c>
    </row>
    <row r="1728">
      <c r="A1728" s="0" t="inlineStr">
        <is>
          <t xml:space="preserve">2019-11-08</t>
        </is>
      </c>
      <c r="B1728" s="16">
        <v>43777</v>
      </c>
      <c r="C1728" s="8">
        <v>58.27</v>
      </c>
      <c r="D1728" s="4">
        <v>11890273</v>
      </c>
      <c r="E1728" s="0" t="str">
        <f>"nov19"</f>
        <v>nov19</v>
      </c>
      <c r="F1728" s="4">
        <v>0</v>
      </c>
    </row>
    <row r="1729">
      <c r="A1729" s="0" t="inlineStr">
        <is>
          <t xml:space="preserve">2019-11-11</t>
        </is>
      </c>
      <c r="B1729" s="16">
        <v>43780</v>
      </c>
      <c r="C1729" s="8">
        <v>58.35</v>
      </c>
      <c r="D1729" s="4">
        <v>11236365</v>
      </c>
      <c r="E1729" s="0" t="str">
        <f>"nov19"</f>
        <v>nov19</v>
      </c>
      <c r="F1729" s="4">
        <v>0</v>
      </c>
    </row>
    <row r="1730">
      <c r="A1730" s="0" t="inlineStr">
        <is>
          <t xml:space="preserve">2019-11-12</t>
        </is>
      </c>
      <c r="B1730" s="16">
        <v>43781</v>
      </c>
      <c r="C1730" s="8">
        <v>58.2</v>
      </c>
      <c r="D1730" s="4">
        <v>11954038</v>
      </c>
      <c r="E1730" s="0" t="str">
        <f>"nov19"</f>
        <v>nov19</v>
      </c>
      <c r="F1730" s="4">
        <v>0</v>
      </c>
    </row>
    <row r="1731">
      <c r="A1731" s="0" t="inlineStr">
        <is>
          <t xml:space="preserve">2019-11-13</t>
        </is>
      </c>
      <c r="B1731" s="16">
        <v>43782</v>
      </c>
      <c r="C1731" s="8">
        <v>57.89</v>
      </c>
      <c r="D1731" s="4">
        <v>15409832</v>
      </c>
      <c r="E1731" s="0" t="str">
        <f>"nov19"</f>
        <v>nov19</v>
      </c>
      <c r="F1731" s="4">
        <v>0</v>
      </c>
    </row>
    <row r="1732">
      <c r="A1732" s="0" t="inlineStr">
        <is>
          <t xml:space="preserve">2019-11-14</t>
        </is>
      </c>
      <c r="B1732" s="16">
        <v>43783</v>
      </c>
      <c r="C1732" s="8">
        <v>57.81</v>
      </c>
      <c r="D1732" s="4">
        <v>12141218</v>
      </c>
      <c r="E1732" s="0" t="str">
        <f>"nov19"</f>
        <v>nov19</v>
      </c>
      <c r="F1732" s="4">
        <v>0</v>
      </c>
    </row>
    <row r="1733">
      <c r="A1733" s="0" t="inlineStr">
        <is>
          <t xml:space="preserve">2019-11-15</t>
        </is>
      </c>
      <c r="B1733" s="16">
        <v>43784</v>
      </c>
      <c r="C1733" s="8">
        <v>57.96</v>
      </c>
      <c r="D1733" s="4">
        <v>16112991</v>
      </c>
      <c r="E1733" s="0" t="str">
        <f>"nov19"</f>
        <v>nov19</v>
      </c>
      <c r="F1733" s="4">
        <v>0</v>
      </c>
    </row>
    <row r="1734">
      <c r="A1734" s="0" t="inlineStr">
        <is>
          <t xml:space="preserve">2019-11-18</t>
        </is>
      </c>
      <c r="B1734" s="16">
        <v>43787</v>
      </c>
      <c r="C1734" s="8">
        <v>58.25</v>
      </c>
      <c r="D1734" s="4">
        <v>16101282</v>
      </c>
      <c r="E1734" s="0" t="str">
        <f>"nov19"</f>
        <v>nov19</v>
      </c>
      <c r="F1734" s="4">
        <v>0</v>
      </c>
    </row>
    <row r="1735">
      <c r="A1735" s="0" t="inlineStr">
        <is>
          <t xml:space="preserve">2019-11-19</t>
        </is>
      </c>
      <c r="B1735" s="16">
        <v>43788</v>
      </c>
      <c r="C1735" s="8">
        <v>58.35</v>
      </c>
      <c r="D1735" s="4">
        <v>17062825</v>
      </c>
      <c r="E1735" s="0" t="str">
        <f>"nov19"</f>
        <v>nov19</v>
      </c>
      <c r="F1735" s="4">
        <v>0</v>
      </c>
    </row>
    <row r="1736">
      <c r="A1736" s="0" t="inlineStr">
        <is>
          <t xml:space="preserve">2019-11-20</t>
        </is>
      </c>
      <c r="B1736" s="16">
        <v>43789</v>
      </c>
      <c r="C1736" s="8">
        <v>57.9</v>
      </c>
      <c r="D1736" s="4">
        <v>18559091</v>
      </c>
      <c r="E1736" s="0" t="str">
        <f>"nov19"</f>
        <v>nov19</v>
      </c>
      <c r="F1736" s="4">
        <v>0</v>
      </c>
    </row>
    <row r="1737">
      <c r="A1737" s="0" t="inlineStr">
        <is>
          <t xml:space="preserve">2019-11-21</t>
        </is>
      </c>
      <c r="B1737" s="16">
        <v>43790</v>
      </c>
      <c r="C1737" s="8">
        <v>58.22</v>
      </c>
      <c r="D1737" s="4">
        <v>16139031</v>
      </c>
      <c r="E1737" s="0" t="str">
        <f>"nov19"</f>
        <v>nov19</v>
      </c>
      <c r="F1737" s="4">
        <v>0</v>
      </c>
    </row>
    <row r="1738">
      <c r="A1738" s="0" t="inlineStr">
        <is>
          <t xml:space="preserve">2019-11-22</t>
        </is>
      </c>
      <c r="B1738" s="16">
        <v>43791</v>
      </c>
      <c r="C1738" s="8">
        <v>57.61</v>
      </c>
      <c r="D1738" s="4">
        <v>15690160</v>
      </c>
      <c r="E1738" s="0" t="str">
        <f>"nov19"</f>
        <v>nov19</v>
      </c>
      <c r="F1738" s="4">
        <v>0</v>
      </c>
    </row>
    <row r="1739">
      <c r="A1739" s="0" t="inlineStr">
        <is>
          <t xml:space="preserve">2019-11-25</t>
        </is>
      </c>
      <c r="B1739" s="16">
        <v>43794</v>
      </c>
      <c r="C1739" s="8">
        <v>58.81</v>
      </c>
      <c r="D1739" s="4">
        <v>15012416</v>
      </c>
      <c r="E1739" s="0" t="str">
        <f>"nov19"</f>
        <v>nov19</v>
      </c>
      <c r="F1739" s="4">
        <v>0</v>
      </c>
    </row>
    <row r="1740">
      <c r="A1740" s="0" t="inlineStr">
        <is>
          <t xml:space="preserve">2019-11-26</t>
        </is>
      </c>
      <c r="B1740" s="16">
        <v>43795</v>
      </c>
      <c r="C1740" s="8">
        <v>58.9</v>
      </c>
      <c r="D1740" s="4">
        <v>22381498</v>
      </c>
      <c r="E1740" s="0" t="str">
        <f>"nov19"</f>
        <v>nov19</v>
      </c>
      <c r="F1740" s="4">
        <v>0</v>
      </c>
    </row>
    <row r="1741">
      <c r="A1741" s="0" t="inlineStr">
        <is>
          <t xml:space="preserve">2019-11-27</t>
        </is>
      </c>
      <c r="B1741" s="16">
        <v>43796</v>
      </c>
      <c r="C1741" s="8">
        <v>58.51</v>
      </c>
      <c r="D1741" s="4">
        <v>18185512</v>
      </c>
      <c r="E1741" s="0" t="str">
        <f>"nov19"</f>
        <v>nov19</v>
      </c>
      <c r="F1741" s="4">
        <v>0</v>
      </c>
    </row>
    <row r="1742">
      <c r="A1742" s="0" t="inlineStr">
        <is>
          <t xml:space="preserve">2019-11-29</t>
        </is>
      </c>
      <c r="B1742" s="16">
        <v>43798</v>
      </c>
      <c r="C1742" s="8">
        <v>58.05</v>
      </c>
      <c r="D1742" s="4">
        <v>9481129</v>
      </c>
      <c r="E1742" s="0" t="str">
        <f>"nov19"</f>
        <v>nov19</v>
      </c>
      <c r="F1742" s="4">
        <v>1</v>
      </c>
    </row>
    <row r="1743">
      <c r="A1743" s="0" t="inlineStr">
        <is>
          <t xml:space="preserve">2019-12-02</t>
        </is>
      </c>
      <c r="B1743" s="16">
        <v>43801</v>
      </c>
      <c r="C1743" s="8">
        <v>57.66</v>
      </c>
      <c r="D1743" s="4">
        <v>19166768</v>
      </c>
      <c r="E1743" s="0" t="str">
        <f>"dec19"</f>
        <v>dec19</v>
      </c>
      <c r="F1743" s="4">
        <v>0</v>
      </c>
    </row>
    <row r="1744">
      <c r="A1744" s="0" t="inlineStr">
        <is>
          <t xml:space="preserve">2019-12-03</t>
        </is>
      </c>
      <c r="B1744" s="16">
        <v>43802</v>
      </c>
      <c r="C1744" s="8">
        <v>56.07</v>
      </c>
      <c r="D1744" s="4">
        <v>26613647</v>
      </c>
      <c r="E1744" s="0" t="str">
        <f>"dec19"</f>
        <v>dec19</v>
      </c>
      <c r="F1744" s="4">
        <v>0</v>
      </c>
    </row>
    <row r="1745">
      <c r="A1745" s="0" t="inlineStr">
        <is>
          <t xml:space="preserve">2019-12-04</t>
        </is>
      </c>
      <c r="B1745" s="16">
        <v>43803</v>
      </c>
      <c r="C1745" s="8">
        <v>56.02</v>
      </c>
      <c r="D1745" s="4">
        <v>18882730</v>
      </c>
      <c r="E1745" s="0" t="str">
        <f>"dec19"</f>
        <v>dec19</v>
      </c>
      <c r="F1745" s="4">
        <v>0</v>
      </c>
    </row>
    <row r="1746">
      <c r="A1746" s="0" t="inlineStr">
        <is>
          <t xml:space="preserve">2019-12-05</t>
        </is>
      </c>
      <c r="B1746" s="16">
        <v>43804</v>
      </c>
      <c r="C1746" s="8">
        <v>56.08</v>
      </c>
      <c r="D1746" s="4">
        <v>17675582</v>
      </c>
      <c r="E1746" s="0" t="str">
        <f>"dec19"</f>
        <v>dec19</v>
      </c>
      <c r="F1746" s="4">
        <v>0</v>
      </c>
    </row>
    <row r="1747">
      <c r="A1747" s="0" t="inlineStr">
        <is>
          <t xml:space="preserve">2019-12-06</t>
        </is>
      </c>
      <c r="B1747" s="16">
        <v>43805</v>
      </c>
      <c r="C1747" s="8">
        <v>56.81</v>
      </c>
      <c r="D1747" s="4">
        <v>16477405</v>
      </c>
      <c r="E1747" s="0" t="str">
        <f>"dec19"</f>
        <v>dec19</v>
      </c>
      <c r="F1747" s="4">
        <v>0</v>
      </c>
    </row>
    <row r="1748">
      <c r="A1748" s="0" t="inlineStr">
        <is>
          <t xml:space="preserve">2019-12-09</t>
        </is>
      </c>
      <c r="B1748" s="16">
        <v>43808</v>
      </c>
      <c r="C1748" s="8">
        <v>56.53</v>
      </c>
      <c r="D1748" s="4">
        <v>14467822</v>
      </c>
      <c r="E1748" s="0" t="str">
        <f>"dec19"</f>
        <v>dec19</v>
      </c>
      <c r="F1748" s="4">
        <v>0</v>
      </c>
    </row>
    <row r="1749">
      <c r="A1749" s="0" t="inlineStr">
        <is>
          <t xml:space="preserve">2019-12-10</t>
        </is>
      </c>
      <c r="B1749" s="16">
        <v>43809</v>
      </c>
      <c r="C1749" s="8">
        <v>56.59</v>
      </c>
      <c r="D1749" s="4">
        <v>16157977</v>
      </c>
      <c r="E1749" s="0" t="str">
        <f>"dec19"</f>
        <v>dec19</v>
      </c>
      <c r="F1749" s="4">
        <v>0</v>
      </c>
    </row>
    <row r="1750">
      <c r="A1750" s="0" t="inlineStr">
        <is>
          <t xml:space="preserve">2019-12-11</t>
        </is>
      </c>
      <c r="B1750" s="16">
        <v>43810</v>
      </c>
      <c r="C1750" s="8">
        <v>57.07</v>
      </c>
      <c r="D1750" s="4">
        <v>20051865</v>
      </c>
      <c r="E1750" s="0" t="str">
        <f>"dec19"</f>
        <v>dec19</v>
      </c>
      <c r="F1750" s="4">
        <v>0</v>
      </c>
    </row>
    <row r="1751">
      <c r="A1751" s="0" t="inlineStr">
        <is>
          <t xml:space="preserve">2019-12-12</t>
        </is>
      </c>
      <c r="B1751" s="16">
        <v>43811</v>
      </c>
      <c r="C1751" s="8">
        <v>57.55</v>
      </c>
      <c r="D1751" s="4">
        <v>27896156</v>
      </c>
      <c r="E1751" s="0" t="str">
        <f>"dec19"</f>
        <v>dec19</v>
      </c>
      <c r="F1751" s="4">
        <v>0</v>
      </c>
    </row>
    <row r="1752">
      <c r="A1752" s="0" t="inlineStr">
        <is>
          <t xml:space="preserve">2019-12-13</t>
        </is>
      </c>
      <c r="B1752" s="16">
        <v>43812</v>
      </c>
      <c r="C1752" s="8">
        <v>57.79</v>
      </c>
      <c r="D1752" s="4">
        <v>22795852</v>
      </c>
      <c r="E1752" s="0" t="str">
        <f>"dec19"</f>
        <v>dec19</v>
      </c>
      <c r="F1752" s="4">
        <v>0</v>
      </c>
    </row>
    <row r="1753">
      <c r="A1753" s="0" t="inlineStr">
        <is>
          <t xml:space="preserve">2019-12-16</t>
        </is>
      </c>
      <c r="B1753" s="16">
        <v>43815</v>
      </c>
      <c r="C1753" s="8">
        <v>57.7</v>
      </c>
      <c r="D1753" s="4">
        <v>19135285</v>
      </c>
      <c r="E1753" s="0" t="str">
        <f>"dec19"</f>
        <v>dec19</v>
      </c>
      <c r="F1753" s="4">
        <v>0</v>
      </c>
    </row>
    <row r="1754">
      <c r="A1754" s="0" t="inlineStr">
        <is>
          <t xml:space="preserve">2019-12-17</t>
        </is>
      </c>
      <c r="B1754" s="16">
        <v>43816</v>
      </c>
      <c r="C1754" s="8">
        <v>57.3</v>
      </c>
      <c r="D1754" s="4">
        <v>21656376</v>
      </c>
      <c r="E1754" s="0" t="str">
        <f>"dec19"</f>
        <v>dec19</v>
      </c>
      <c r="F1754" s="4">
        <v>0</v>
      </c>
    </row>
    <row r="1755">
      <c r="A1755" s="0" t="inlineStr">
        <is>
          <t xml:space="preserve">2019-12-18</t>
        </is>
      </c>
      <c r="B1755" s="16">
        <v>43817</v>
      </c>
      <c r="C1755" s="8">
        <v>57.17</v>
      </c>
      <c r="D1755" s="4">
        <v>28273062</v>
      </c>
      <c r="E1755" s="0" t="str">
        <f>"dec19"</f>
        <v>dec19</v>
      </c>
      <c r="F1755" s="4">
        <v>0</v>
      </c>
    </row>
    <row r="1756">
      <c r="A1756" s="0" t="inlineStr">
        <is>
          <t xml:space="preserve">2019-12-19</t>
        </is>
      </c>
      <c r="B1756" s="16">
        <v>43818</v>
      </c>
      <c r="C1756" s="8">
        <v>57.96</v>
      </c>
      <c r="D1756" s="4">
        <v>18869002</v>
      </c>
      <c r="E1756" s="0" t="str">
        <f>"dec19"</f>
        <v>dec19</v>
      </c>
      <c r="F1756" s="4">
        <v>0</v>
      </c>
    </row>
    <row r="1757">
      <c r="A1757" s="0" t="inlineStr">
        <is>
          <t xml:space="preserve">2019-12-20</t>
        </is>
      </c>
      <c r="B1757" s="16">
        <v>43819</v>
      </c>
      <c r="C1757" s="8">
        <v>58.95</v>
      </c>
      <c r="D1757" s="4">
        <v>49970823</v>
      </c>
      <c r="E1757" s="0" t="str">
        <f>"dec19"</f>
        <v>dec19</v>
      </c>
      <c r="F1757" s="4">
        <v>0</v>
      </c>
    </row>
    <row r="1758">
      <c r="A1758" s="0" t="inlineStr">
        <is>
          <t xml:space="preserve">2019-12-23</t>
        </is>
      </c>
      <c r="B1758" s="16">
        <v>43822</v>
      </c>
      <c r="C1758" s="8">
        <v>59.23</v>
      </c>
      <c r="D1758" s="4">
        <v>23593186</v>
      </c>
      <c r="E1758" s="0" t="str">
        <f>"dec19"</f>
        <v>dec19</v>
      </c>
      <c r="F1758" s="4">
        <v>0</v>
      </c>
    </row>
    <row r="1759">
      <c r="A1759" s="0" t="inlineStr">
        <is>
          <t xml:space="preserve">2019-12-24</t>
        </is>
      </c>
      <c r="B1759" s="16">
        <v>43823</v>
      </c>
      <c r="C1759" s="8">
        <v>59.41</v>
      </c>
      <c r="D1759" s="4">
        <v>6313179</v>
      </c>
      <c r="E1759" s="0" t="str">
        <f>"dec19"</f>
        <v>dec19</v>
      </c>
      <c r="F1759" s="4">
        <v>0</v>
      </c>
    </row>
    <row r="1760">
      <c r="A1760" s="0" t="inlineStr">
        <is>
          <t xml:space="preserve">2019-12-26</t>
        </is>
      </c>
      <c r="B1760" s="16">
        <v>43825</v>
      </c>
      <c r="C1760" s="8">
        <v>59.82</v>
      </c>
      <c r="D1760" s="4">
        <v>11486640</v>
      </c>
      <c r="E1760" s="0" t="str">
        <f>"dec19"</f>
        <v>dec19</v>
      </c>
      <c r="F1760" s="4">
        <v>0</v>
      </c>
    </row>
    <row r="1761">
      <c r="A1761" s="0" t="inlineStr">
        <is>
          <t xml:space="preserve">2019-12-27</t>
        </is>
      </c>
      <c r="B1761" s="16">
        <v>43826</v>
      </c>
      <c r="C1761" s="8">
        <v>60.08</v>
      </c>
      <c r="D1761" s="4">
        <v>14086147</v>
      </c>
      <c r="E1761" s="0" t="str">
        <f>"dec19"</f>
        <v>dec19</v>
      </c>
      <c r="F1761" s="4">
        <v>0</v>
      </c>
    </row>
    <row r="1762">
      <c r="A1762" s="0" t="inlineStr">
        <is>
          <t xml:space="preserve">2019-12-30</t>
        </is>
      </c>
      <c r="B1762" s="16">
        <v>43829</v>
      </c>
      <c r="C1762" s="8">
        <v>59.62</v>
      </c>
      <c r="D1762" s="4">
        <v>12751111</v>
      </c>
      <c r="E1762" s="0" t="str">
        <f>"dec19"</f>
        <v>dec19</v>
      </c>
      <c r="F1762" s="4">
        <v>0</v>
      </c>
    </row>
    <row r="1763">
      <c r="A1763" s="0" t="inlineStr">
        <is>
          <t xml:space="preserve">2019-12-31</t>
        </is>
      </c>
      <c r="B1763" s="16">
        <v>43830</v>
      </c>
      <c r="C1763" s="8">
        <v>59.85</v>
      </c>
      <c r="D1763" s="4">
        <v>14435832</v>
      </c>
      <c r="E1763" s="0" t="str">
        <f>"dec19"</f>
        <v>dec19</v>
      </c>
      <c r="F1763" s="4">
        <v>1</v>
      </c>
    </row>
    <row r="1764">
      <c r="A1764" s="0" t="inlineStr">
        <is>
          <t xml:space="preserve">2020-01-02</t>
        </is>
      </c>
      <c r="B1764" s="16">
        <v>43832</v>
      </c>
      <c r="C1764" s="8">
        <v>60.84</v>
      </c>
      <c r="D1764" s="4">
        <v>17713404</v>
      </c>
      <c r="E1764" s="0" t="str">
        <f>"jan20"</f>
        <v>jan20</v>
      </c>
      <c r="F1764" s="4">
        <v>0</v>
      </c>
    </row>
    <row r="1765">
      <c r="A1765" s="0" t="inlineStr">
        <is>
          <t xml:space="preserve">2020-01-03</t>
        </is>
      </c>
      <c r="B1765" s="16">
        <v>43833</v>
      </c>
      <c r="C1765" s="8">
        <v>60.1</v>
      </c>
      <c r="D1765" s="4">
        <v>15298577</v>
      </c>
      <c r="E1765" s="0" t="str">
        <f>"jan20"</f>
        <v>jan20</v>
      </c>
      <c r="F1765" s="4">
        <v>0</v>
      </c>
    </row>
    <row r="1766">
      <c r="A1766" s="0" t="inlineStr">
        <is>
          <t xml:space="preserve">2020-01-06</t>
        </is>
      </c>
      <c r="B1766" s="16">
        <v>43836</v>
      </c>
      <c r="C1766" s="8">
        <v>59.93</v>
      </c>
      <c r="D1766" s="4">
        <v>17759137</v>
      </c>
      <c r="E1766" s="0" t="str">
        <f>"jan20"</f>
        <v>jan20</v>
      </c>
      <c r="F1766" s="4">
        <v>0</v>
      </c>
    </row>
    <row r="1767">
      <c r="A1767" s="0" t="inlineStr">
        <is>
          <t xml:space="preserve">2020-01-07</t>
        </is>
      </c>
      <c r="B1767" s="16">
        <v>43837</v>
      </c>
      <c r="C1767" s="8">
        <v>58.93</v>
      </c>
      <c r="D1767" s="4">
        <v>21960524</v>
      </c>
      <c r="E1767" s="0" t="str">
        <f>"jan20"</f>
        <v>jan20</v>
      </c>
      <c r="F1767" s="4">
        <v>0</v>
      </c>
    </row>
    <row r="1768">
      <c r="A1768" s="0" t="inlineStr">
        <is>
          <t xml:space="preserve">2020-01-08</t>
        </is>
      </c>
      <c r="B1768" s="16">
        <v>43838</v>
      </c>
      <c r="C1768" s="8">
        <v>58.97</v>
      </c>
      <c r="D1768" s="4">
        <v>23138274</v>
      </c>
      <c r="E1768" s="0" t="str">
        <f>"jan20"</f>
        <v>jan20</v>
      </c>
      <c r="F1768" s="4">
        <v>0</v>
      </c>
    </row>
    <row r="1769">
      <c r="A1769" s="0" t="inlineStr">
        <is>
          <t xml:space="preserve">2020-01-09</t>
        </is>
      </c>
      <c r="B1769" s="16">
        <v>43839</v>
      </c>
      <c r="C1769" s="8">
        <v>59.3</v>
      </c>
      <c r="D1769" s="4">
        <v>18818492</v>
      </c>
      <c r="E1769" s="0" t="str">
        <f>"jan20"</f>
        <v>jan20</v>
      </c>
      <c r="F1769" s="4">
        <v>0</v>
      </c>
    </row>
    <row r="1770">
      <c r="A1770" s="0" t="inlineStr">
        <is>
          <t xml:space="preserve">2020-01-10</t>
        </is>
      </c>
      <c r="B1770" s="16">
        <v>43840</v>
      </c>
      <c r="C1770" s="8">
        <v>58.94</v>
      </c>
      <c r="D1770" s="4">
        <v>15201929</v>
      </c>
      <c r="E1770" s="0" t="str">
        <f>"jan20"</f>
        <v>jan20</v>
      </c>
      <c r="F1770" s="4">
        <v>0</v>
      </c>
    </row>
    <row r="1771">
      <c r="A1771" s="0" t="inlineStr">
        <is>
          <t xml:space="preserve">2020-01-13</t>
        </is>
      </c>
      <c r="B1771" s="16">
        <v>43843</v>
      </c>
      <c r="C1771" s="8">
        <v>59.59</v>
      </c>
      <c r="D1771" s="4">
        <v>16455825</v>
      </c>
      <c r="E1771" s="0" t="str">
        <f>"jan20"</f>
        <v>jan20</v>
      </c>
      <c r="F1771" s="4">
        <v>0</v>
      </c>
    </row>
    <row r="1772">
      <c r="A1772" s="0" t="inlineStr">
        <is>
          <t xml:space="preserve">2020-01-14</t>
        </is>
      </c>
      <c r="B1772" s="16">
        <v>43844</v>
      </c>
      <c r="C1772" s="8">
        <v>59.43</v>
      </c>
      <c r="D1772" s="4">
        <v>17092446</v>
      </c>
      <c r="E1772" s="0" t="str">
        <f>"jan20"</f>
        <v>jan20</v>
      </c>
      <c r="F1772" s="4">
        <v>0</v>
      </c>
    </row>
    <row r="1773">
      <c r="A1773" s="0" t="inlineStr">
        <is>
          <t xml:space="preserve">2020-01-15</t>
        </is>
      </c>
      <c r="B1773" s="16">
        <v>43845</v>
      </c>
      <c r="C1773" s="8">
        <v>58.94</v>
      </c>
      <c r="D1773" s="4">
        <v>18498803</v>
      </c>
      <c r="E1773" s="0" t="str">
        <f>"jan20"</f>
        <v>jan20</v>
      </c>
      <c r="F1773" s="4">
        <v>0</v>
      </c>
    </row>
    <row r="1774">
      <c r="A1774" s="0" t="inlineStr">
        <is>
          <t xml:space="preserve">2020-01-16</t>
        </is>
      </c>
      <c r="B1774" s="16">
        <v>43846</v>
      </c>
      <c r="C1774" s="8">
        <v>59.66</v>
      </c>
      <c r="D1774" s="4">
        <v>21365530</v>
      </c>
      <c r="E1774" s="0" t="str">
        <f>"jan20"</f>
        <v>jan20</v>
      </c>
      <c r="F1774" s="4">
        <v>0</v>
      </c>
    </row>
    <row r="1775">
      <c r="A1775" s="0" t="inlineStr">
        <is>
          <t xml:space="preserve">2020-01-17</t>
        </is>
      </c>
      <c r="B1775" s="16">
        <v>43847</v>
      </c>
      <c r="C1775" s="8">
        <v>59.6</v>
      </c>
      <c r="D1775" s="4">
        <v>21803446</v>
      </c>
      <c r="E1775" s="0" t="str">
        <f>"jan20"</f>
        <v>jan20</v>
      </c>
      <c r="F1775" s="4">
        <v>0</v>
      </c>
    </row>
    <row r="1776">
      <c r="A1776" s="0" t="inlineStr">
        <is>
          <t xml:space="preserve">2020-01-21</t>
        </is>
      </c>
      <c r="B1776" s="16">
        <v>43851</v>
      </c>
      <c r="C1776" s="8">
        <v>60.55</v>
      </c>
      <c r="D1776" s="4">
        <v>28358468</v>
      </c>
      <c r="E1776" s="0" t="str">
        <f>"jan20"</f>
        <v>jan20</v>
      </c>
      <c r="F1776" s="4">
        <v>0</v>
      </c>
    </row>
    <row r="1777">
      <c r="A1777" s="0" t="inlineStr">
        <is>
          <t xml:space="preserve">2020-01-22</t>
        </is>
      </c>
      <c r="B1777" s="16">
        <v>43852</v>
      </c>
      <c r="C1777" s="8">
        <v>62.73</v>
      </c>
      <c r="D1777" s="4">
        <v>29475122</v>
      </c>
      <c r="E1777" s="0" t="str">
        <f>"jan20"</f>
        <v>jan20</v>
      </c>
      <c r="F1777" s="4">
        <v>0</v>
      </c>
    </row>
    <row r="1778">
      <c r="A1778" s="0" t="inlineStr">
        <is>
          <t xml:space="preserve">2020-01-23</t>
        </is>
      </c>
      <c r="B1778" s="16">
        <v>43853</v>
      </c>
      <c r="C1778" s="8">
        <v>63.32</v>
      </c>
      <c r="D1778" s="4">
        <v>42778737</v>
      </c>
      <c r="E1778" s="0" t="str">
        <f>"jan20"</f>
        <v>jan20</v>
      </c>
      <c r="F1778" s="4">
        <v>0</v>
      </c>
    </row>
    <row r="1779">
      <c r="A1779" s="0" t="inlineStr">
        <is>
          <t xml:space="preserve">2020-01-24</t>
        </is>
      </c>
      <c r="B1779" s="16">
        <v>43854</v>
      </c>
      <c r="C1779" s="8">
        <v>68.47</v>
      </c>
      <c r="D1779" s="4">
        <v>84711037</v>
      </c>
      <c r="E1779" s="0" t="str">
        <f>"jan20"</f>
        <v>jan20</v>
      </c>
      <c r="F1779" s="4">
        <v>0</v>
      </c>
    </row>
    <row r="1780">
      <c r="A1780" s="0" t="inlineStr">
        <is>
          <t xml:space="preserve">2020-01-27</t>
        </is>
      </c>
      <c r="B1780" s="16">
        <v>43857</v>
      </c>
      <c r="C1780" s="8">
        <v>65.69</v>
      </c>
      <c r="D1780" s="4">
        <v>30764002</v>
      </c>
      <c r="E1780" s="0" t="str">
        <f>"jan20"</f>
        <v>jan20</v>
      </c>
      <c r="F1780" s="4">
        <v>0</v>
      </c>
    </row>
    <row r="1781">
      <c r="A1781" s="0" t="inlineStr">
        <is>
          <t xml:space="preserve">2020-01-28</t>
        </is>
      </c>
      <c r="B1781" s="16">
        <v>43858</v>
      </c>
      <c r="C1781" s="8">
        <v>67.31</v>
      </c>
      <c r="D1781" s="4">
        <v>30915394</v>
      </c>
      <c r="E1781" s="0" t="str">
        <f>"jan20"</f>
        <v>jan20</v>
      </c>
      <c r="F1781" s="4">
        <v>0</v>
      </c>
    </row>
    <row r="1782">
      <c r="A1782" s="0" t="inlineStr">
        <is>
          <t xml:space="preserve">2020-01-29</t>
        </is>
      </c>
      <c r="B1782" s="16">
        <v>43859</v>
      </c>
      <c r="C1782" s="8">
        <v>66.33</v>
      </c>
      <c r="D1782" s="4">
        <v>18076688</v>
      </c>
      <c r="E1782" s="0" t="str">
        <f>"jan20"</f>
        <v>jan20</v>
      </c>
      <c r="F1782" s="4">
        <v>0</v>
      </c>
    </row>
    <row r="1783">
      <c r="A1783" s="0" t="inlineStr">
        <is>
          <t xml:space="preserve">2020-01-30</t>
        </is>
      </c>
      <c r="B1783" s="16">
        <v>43860</v>
      </c>
      <c r="C1783" s="8">
        <v>66.47</v>
      </c>
      <c r="D1783" s="4">
        <v>18522360</v>
      </c>
      <c r="E1783" s="0" t="str">
        <f>"jan20"</f>
        <v>jan20</v>
      </c>
      <c r="F1783" s="4">
        <v>0</v>
      </c>
    </row>
    <row r="1784">
      <c r="A1784" s="0" t="inlineStr">
        <is>
          <t xml:space="preserve">2020-01-31</t>
        </is>
      </c>
      <c r="B1784" s="16">
        <v>43861</v>
      </c>
      <c r="C1784" s="8">
        <v>63.93</v>
      </c>
      <c r="D1784" s="4">
        <v>25268428</v>
      </c>
      <c r="E1784" s="0" t="str">
        <f>"jan20"</f>
        <v>jan20</v>
      </c>
      <c r="F1784" s="4">
        <v>1</v>
      </c>
    </row>
    <row r="1785">
      <c r="A1785" s="0" t="inlineStr">
        <is>
          <t xml:space="preserve">2020-02-03</t>
        </is>
      </c>
      <c r="B1785" s="16">
        <v>43864</v>
      </c>
      <c r="C1785" s="8">
        <v>64.42</v>
      </c>
      <c r="D1785" s="4">
        <v>16654563</v>
      </c>
      <c r="E1785" s="0" t="str">
        <f>"feb20"</f>
        <v>feb20</v>
      </c>
      <c r="F1785" s="4">
        <v>0</v>
      </c>
    </row>
    <row r="1786">
      <c r="A1786" s="0" t="inlineStr">
        <is>
          <t xml:space="preserve">2020-02-04</t>
        </is>
      </c>
      <c r="B1786" s="16">
        <v>43865</v>
      </c>
      <c r="C1786" s="8">
        <v>65.46</v>
      </c>
      <c r="D1786" s="4">
        <v>20970754</v>
      </c>
      <c r="E1786" s="0" t="str">
        <f>"feb20"</f>
        <v>feb20</v>
      </c>
      <c r="F1786" s="4">
        <v>0</v>
      </c>
    </row>
    <row r="1787">
      <c r="A1787" s="0" t="inlineStr">
        <is>
          <t xml:space="preserve">2020-02-05</t>
        </is>
      </c>
      <c r="B1787" s="16">
        <v>43866</v>
      </c>
      <c r="C1787" s="8">
        <v>67.34</v>
      </c>
      <c r="D1787" s="4">
        <v>23401417</v>
      </c>
      <c r="E1787" s="0" t="str">
        <f>"feb20"</f>
        <v>feb20</v>
      </c>
      <c r="F1787" s="4">
        <v>0</v>
      </c>
    </row>
    <row r="1788">
      <c r="A1788" s="0" t="inlineStr">
        <is>
          <t xml:space="preserve">2020-02-06</t>
        </is>
      </c>
      <c r="B1788" s="16">
        <v>43867</v>
      </c>
      <c r="C1788" s="8">
        <v>67.09</v>
      </c>
      <c r="D1788" s="4">
        <v>17408038</v>
      </c>
      <c r="E1788" s="0" t="str">
        <f>"feb20"</f>
        <v>feb20</v>
      </c>
      <c r="F1788" s="4">
        <v>0</v>
      </c>
    </row>
    <row r="1789">
      <c r="A1789" s="0" t="inlineStr">
        <is>
          <t xml:space="preserve">2020-02-07</t>
        </is>
      </c>
      <c r="B1789" s="16">
        <v>43868</v>
      </c>
      <c r="C1789" s="8">
        <v>66.02</v>
      </c>
      <c r="D1789" s="4">
        <v>18134646</v>
      </c>
      <c r="E1789" s="0" t="str">
        <f>"feb20"</f>
        <v>feb20</v>
      </c>
      <c r="F1789" s="4">
        <v>0</v>
      </c>
    </row>
    <row r="1790">
      <c r="A1790" s="0" t="inlineStr">
        <is>
          <t xml:space="preserve">2020-02-10</t>
        </is>
      </c>
      <c r="B1790" s="16">
        <v>43871</v>
      </c>
      <c r="C1790" s="8">
        <v>66.39</v>
      </c>
      <c r="D1790" s="4">
        <v>22299288</v>
      </c>
      <c r="E1790" s="0" t="str">
        <f>"feb20"</f>
        <v>feb20</v>
      </c>
      <c r="F1790" s="4">
        <v>0</v>
      </c>
    </row>
    <row r="1791">
      <c r="A1791" s="0" t="inlineStr">
        <is>
          <t xml:space="preserve">2020-02-11</t>
        </is>
      </c>
      <c r="B1791" s="16">
        <v>43872</v>
      </c>
      <c r="C1791" s="8">
        <v>67.41</v>
      </c>
      <c r="D1791" s="4">
        <v>17975623</v>
      </c>
      <c r="E1791" s="0" t="str">
        <f>"feb20"</f>
        <v>feb20</v>
      </c>
      <c r="F1791" s="4">
        <v>0</v>
      </c>
    </row>
    <row r="1792">
      <c r="A1792" s="0" t="inlineStr">
        <is>
          <t xml:space="preserve">2020-02-12</t>
        </is>
      </c>
      <c r="B1792" s="16">
        <v>43873</v>
      </c>
      <c r="C1792" s="8">
        <v>67.46</v>
      </c>
      <c r="D1792" s="4">
        <v>15586600</v>
      </c>
      <c r="E1792" s="0" t="str">
        <f>"feb20"</f>
        <v>feb20</v>
      </c>
      <c r="F1792" s="4">
        <v>0</v>
      </c>
    </row>
    <row r="1793">
      <c r="A1793" s="0" t="inlineStr">
        <is>
          <t xml:space="preserve">2020-02-13</t>
        </is>
      </c>
      <c r="B1793" s="16">
        <v>43874</v>
      </c>
      <c r="C1793" s="8">
        <v>67.44</v>
      </c>
      <c r="D1793" s="4">
        <v>11602733</v>
      </c>
      <c r="E1793" s="0" t="str">
        <f>"feb20"</f>
        <v>feb20</v>
      </c>
      <c r="F1793" s="4">
        <v>0</v>
      </c>
    </row>
    <row r="1794">
      <c r="A1794" s="0" t="inlineStr">
        <is>
          <t xml:space="preserve">2020-02-14</t>
        </is>
      </c>
      <c r="B1794" s="16">
        <v>43875</v>
      </c>
      <c r="C1794" s="8">
        <v>67.27</v>
      </c>
      <c r="D1794" s="4">
        <v>13405451</v>
      </c>
      <c r="E1794" s="0" t="str">
        <f>"feb20"</f>
        <v>feb20</v>
      </c>
      <c r="F1794" s="4">
        <v>0</v>
      </c>
    </row>
    <row r="1795">
      <c r="A1795" s="0" t="inlineStr">
        <is>
          <t xml:space="preserve">2020-02-18</t>
        </is>
      </c>
      <c r="B1795" s="16">
        <v>43879</v>
      </c>
      <c r="C1795" s="8">
        <v>66.14</v>
      </c>
      <c r="D1795" s="4">
        <v>12766566</v>
      </c>
      <c r="E1795" s="0" t="str">
        <f>"feb20"</f>
        <v>feb20</v>
      </c>
      <c r="F1795" s="4">
        <v>0</v>
      </c>
    </row>
    <row r="1796">
      <c r="A1796" s="0" t="inlineStr">
        <is>
          <t xml:space="preserve">2020-02-19</t>
        </is>
      </c>
      <c r="B1796" s="16">
        <v>43880</v>
      </c>
      <c r="C1796" s="8">
        <v>67.11</v>
      </c>
      <c r="D1796" s="4">
        <v>13551202</v>
      </c>
      <c r="E1796" s="0" t="str">
        <f>"feb20"</f>
        <v>feb20</v>
      </c>
      <c r="F1796" s="4">
        <v>0</v>
      </c>
    </row>
    <row r="1797">
      <c r="A1797" s="0" t="inlineStr">
        <is>
          <t xml:space="preserve">2020-02-20</t>
        </is>
      </c>
      <c r="B1797" s="16">
        <v>43881</v>
      </c>
      <c r="C1797" s="8">
        <v>65.45</v>
      </c>
      <c r="D1797" s="4">
        <v>26452594</v>
      </c>
      <c r="E1797" s="0" t="str">
        <f>"feb20"</f>
        <v>feb20</v>
      </c>
      <c r="F1797" s="4">
        <v>0</v>
      </c>
    </row>
    <row r="1798">
      <c r="A1798" s="0" t="inlineStr">
        <is>
          <t xml:space="preserve">2020-02-21</t>
        </is>
      </c>
      <c r="B1798" s="16">
        <v>43882</v>
      </c>
      <c r="C1798" s="8">
        <v>64.34</v>
      </c>
      <c r="D1798" s="4">
        <v>20780465</v>
      </c>
      <c r="E1798" s="0" t="str">
        <f>"feb20"</f>
        <v>feb20</v>
      </c>
      <c r="F1798" s="4">
        <v>0</v>
      </c>
    </row>
    <row r="1799">
      <c r="A1799" s="0" t="inlineStr">
        <is>
          <t xml:space="preserve">2020-02-24</t>
        </is>
      </c>
      <c r="B1799" s="16">
        <v>43885</v>
      </c>
      <c r="C1799" s="8">
        <v>61.76</v>
      </c>
      <c r="D1799" s="4">
        <v>26903117</v>
      </c>
      <c r="E1799" s="0" t="str">
        <f>"feb20"</f>
        <v>feb20</v>
      </c>
      <c r="F1799" s="4">
        <v>0</v>
      </c>
    </row>
    <row r="1800">
      <c r="A1800" s="0" t="inlineStr">
        <is>
          <t xml:space="preserve">2020-02-25</t>
        </is>
      </c>
      <c r="B1800" s="16">
        <v>43886</v>
      </c>
      <c r="C1800" s="8">
        <v>59.73</v>
      </c>
      <c r="D1800" s="4">
        <v>34495728</v>
      </c>
      <c r="E1800" s="0" t="str">
        <f>"feb20"</f>
        <v>feb20</v>
      </c>
      <c r="F1800" s="4">
        <v>0</v>
      </c>
    </row>
    <row r="1801">
      <c r="A1801" s="0" t="inlineStr">
        <is>
          <t xml:space="preserve">2020-02-26</t>
        </is>
      </c>
      <c r="B1801" s="16">
        <v>43887</v>
      </c>
      <c r="C1801" s="8">
        <v>59.65</v>
      </c>
      <c r="D1801" s="4">
        <v>26217740</v>
      </c>
      <c r="E1801" s="0" t="str">
        <f>"feb20"</f>
        <v>feb20</v>
      </c>
      <c r="F1801" s="4">
        <v>0</v>
      </c>
    </row>
    <row r="1802">
      <c r="A1802" s="0" t="inlineStr">
        <is>
          <t xml:space="preserve">2020-02-27</t>
        </is>
      </c>
      <c r="B1802" s="16">
        <v>43888</v>
      </c>
      <c r="C1802" s="8">
        <v>55.83</v>
      </c>
      <c r="D1802" s="4">
        <v>42226859</v>
      </c>
      <c r="E1802" s="0" t="str">
        <f>"feb20"</f>
        <v>feb20</v>
      </c>
      <c r="F1802" s="4">
        <v>0</v>
      </c>
    </row>
    <row r="1803">
      <c r="A1803" s="0" t="inlineStr">
        <is>
          <t xml:space="preserve">2020-02-28</t>
        </is>
      </c>
      <c r="B1803" s="16">
        <v>43889</v>
      </c>
      <c r="C1803" s="8">
        <v>55.52</v>
      </c>
      <c r="D1803" s="4">
        <v>60727999</v>
      </c>
      <c r="E1803" s="0" t="str">
        <f>"feb20"</f>
        <v>feb20</v>
      </c>
      <c r="F1803" s="4">
        <v>1</v>
      </c>
    </row>
    <row r="1804">
      <c r="A1804" s="0" t="inlineStr">
        <is>
          <t xml:space="preserve">2020-03-02</t>
        </is>
      </c>
      <c r="B1804" s="16">
        <v>43892</v>
      </c>
      <c r="C1804" s="8">
        <v>58.18</v>
      </c>
      <c r="D1804" s="4">
        <v>43140304</v>
      </c>
      <c r="E1804" s="0" t="str">
        <f>"mar20"</f>
        <v>mar20</v>
      </c>
      <c r="F1804" s="4">
        <v>0</v>
      </c>
    </row>
    <row r="1805">
      <c r="A1805" s="0" t="inlineStr">
        <is>
          <t xml:space="preserve">2020-03-03</t>
        </is>
      </c>
      <c r="B1805" s="16">
        <v>43893</v>
      </c>
      <c r="C1805" s="8">
        <v>55.97</v>
      </c>
      <c r="D1805" s="4">
        <v>49740276</v>
      </c>
      <c r="E1805" s="0" t="str">
        <f>"mar20"</f>
        <v>mar20</v>
      </c>
      <c r="F1805" s="4">
        <v>0</v>
      </c>
    </row>
    <row r="1806">
      <c r="A1806" s="0" t="inlineStr">
        <is>
          <t xml:space="preserve">2020-03-04</t>
        </is>
      </c>
      <c r="B1806" s="16">
        <v>43894</v>
      </c>
      <c r="C1806" s="8">
        <v>58.68</v>
      </c>
      <c r="D1806" s="4">
        <v>29223071</v>
      </c>
      <c r="E1806" s="0" t="str">
        <f>"mar20"</f>
        <v>mar20</v>
      </c>
      <c r="F1806" s="4">
        <v>0</v>
      </c>
    </row>
    <row r="1807">
      <c r="A1807" s="0" t="inlineStr">
        <is>
          <t xml:space="preserve">2020-03-05</t>
        </is>
      </c>
      <c r="B1807" s="16">
        <v>43895</v>
      </c>
      <c r="C1807" s="8">
        <v>56.96</v>
      </c>
      <c r="D1807" s="4">
        <v>29099163</v>
      </c>
      <c r="E1807" s="0" t="str">
        <f>"mar20"</f>
        <v>mar20</v>
      </c>
      <c r="F1807" s="4">
        <v>0</v>
      </c>
    </row>
    <row r="1808">
      <c r="A1808" s="0" t="inlineStr">
        <is>
          <t xml:space="preserve">2020-03-06</t>
        </is>
      </c>
      <c r="B1808" s="16">
        <v>43896</v>
      </c>
      <c r="C1808" s="8">
        <v>55.77</v>
      </c>
      <c r="D1808" s="4">
        <v>36259158</v>
      </c>
      <c r="E1808" s="0" t="str">
        <f>"mar20"</f>
        <v>mar20</v>
      </c>
      <c r="F1808" s="4">
        <v>0</v>
      </c>
    </row>
    <row r="1809">
      <c r="A1809" s="0" t="inlineStr">
        <is>
          <t xml:space="preserve">2020-03-09</t>
        </is>
      </c>
      <c r="B1809" s="16">
        <v>43899</v>
      </c>
      <c r="C1809" s="8">
        <v>50.85</v>
      </c>
      <c r="D1809" s="4">
        <v>56196983</v>
      </c>
      <c r="E1809" s="0" t="str">
        <f>"mar20"</f>
        <v>mar20</v>
      </c>
      <c r="F1809" s="4">
        <v>0</v>
      </c>
    </row>
    <row r="1810">
      <c r="A1810" s="0" t="inlineStr">
        <is>
          <t xml:space="preserve">2020-03-10</t>
        </is>
      </c>
      <c r="B1810" s="16">
        <v>43900</v>
      </c>
      <c r="C1810" s="8">
        <v>53.98</v>
      </c>
      <c r="D1810" s="4">
        <v>36568951</v>
      </c>
      <c r="E1810" s="0" t="str">
        <f>"mar20"</f>
        <v>mar20</v>
      </c>
      <c r="F1810" s="4">
        <v>0</v>
      </c>
    </row>
    <row r="1811">
      <c r="A1811" s="0" t="inlineStr">
        <is>
          <t xml:space="preserve">2020-03-11</t>
        </is>
      </c>
      <c r="B1811" s="16">
        <v>43901</v>
      </c>
      <c r="C1811" s="8">
        <v>51.66</v>
      </c>
      <c r="D1811" s="4">
        <v>38573961</v>
      </c>
      <c r="E1811" s="0" t="str">
        <f>"mar20"</f>
        <v>mar20</v>
      </c>
      <c r="F1811" s="4">
        <v>0</v>
      </c>
    </row>
    <row r="1812">
      <c r="A1812" s="0" t="inlineStr">
        <is>
          <t xml:space="preserve">2020-03-12</t>
        </is>
      </c>
      <c r="B1812" s="16">
        <v>43902</v>
      </c>
      <c r="C1812" s="8">
        <v>45.54</v>
      </c>
      <c r="D1812" s="4">
        <v>50661745</v>
      </c>
      <c r="E1812" s="0" t="str">
        <f>"mar20"</f>
        <v>mar20</v>
      </c>
      <c r="F1812" s="4">
        <v>0</v>
      </c>
    </row>
    <row r="1813">
      <c r="A1813" s="0" t="inlineStr">
        <is>
          <t xml:space="preserve">2020-03-13</t>
        </is>
      </c>
      <c r="B1813" s="16">
        <v>43903</v>
      </c>
      <c r="C1813" s="8">
        <v>54.43</v>
      </c>
      <c r="D1813" s="4">
        <v>48805059</v>
      </c>
      <c r="E1813" s="0" t="str">
        <f>"mar20"</f>
        <v>mar20</v>
      </c>
      <c r="F1813" s="4">
        <v>0</v>
      </c>
    </row>
    <row r="1814">
      <c r="A1814" s="0" t="inlineStr">
        <is>
          <t xml:space="preserve">2020-03-16</t>
        </is>
      </c>
      <c r="B1814" s="16">
        <v>43906</v>
      </c>
      <c r="C1814" s="8">
        <v>44.61</v>
      </c>
      <c r="D1814" s="4">
        <v>53878939</v>
      </c>
      <c r="E1814" s="0" t="str">
        <f>"mar20"</f>
        <v>mar20</v>
      </c>
      <c r="F1814" s="4">
        <v>0</v>
      </c>
    </row>
    <row r="1815">
      <c r="A1815" s="0" t="inlineStr">
        <is>
          <t xml:space="preserve">2020-03-17</t>
        </is>
      </c>
      <c r="B1815" s="16">
        <v>43907</v>
      </c>
      <c r="C1815" s="8">
        <v>50.08</v>
      </c>
      <c r="D1815" s="4">
        <v>52085162</v>
      </c>
      <c r="E1815" s="0" t="str">
        <f>"mar20"</f>
        <v>mar20</v>
      </c>
      <c r="F1815" s="4">
        <v>0</v>
      </c>
    </row>
    <row r="1816">
      <c r="A1816" s="0" t="inlineStr">
        <is>
          <t xml:space="preserve">2020-03-18</t>
        </is>
      </c>
      <c r="B1816" s="16">
        <v>43908</v>
      </c>
      <c r="C1816" s="8">
        <v>47.61</v>
      </c>
      <c r="D1816" s="4">
        <v>49309879</v>
      </c>
      <c r="E1816" s="0" t="str">
        <f>"mar20"</f>
        <v>mar20</v>
      </c>
      <c r="F1816" s="4">
        <v>0</v>
      </c>
    </row>
    <row r="1817">
      <c r="A1817" s="0" t="inlineStr">
        <is>
          <t xml:space="preserve">2020-03-19</t>
        </is>
      </c>
      <c r="B1817" s="16">
        <v>43909</v>
      </c>
      <c r="C1817" s="8">
        <v>45.94</v>
      </c>
      <c r="D1817" s="4">
        <v>44538030</v>
      </c>
      <c r="E1817" s="0" t="str">
        <f>"mar20"</f>
        <v>mar20</v>
      </c>
      <c r="F1817" s="4">
        <v>0</v>
      </c>
    </row>
    <row r="1818">
      <c r="A1818" s="0" t="inlineStr">
        <is>
          <t xml:space="preserve">2020-03-20</t>
        </is>
      </c>
      <c r="B1818" s="16">
        <v>43910</v>
      </c>
      <c r="C1818" s="8">
        <v>45.83</v>
      </c>
      <c r="D1818" s="4">
        <v>52344045</v>
      </c>
      <c r="E1818" s="0" t="str">
        <f>"mar20"</f>
        <v>mar20</v>
      </c>
      <c r="F1818" s="4">
        <v>0</v>
      </c>
    </row>
    <row r="1819">
      <c r="A1819" s="0" t="inlineStr">
        <is>
          <t xml:space="preserve">2020-03-23</t>
        </is>
      </c>
      <c r="B1819" s="16">
        <v>43913</v>
      </c>
      <c r="C1819" s="8">
        <v>49.58</v>
      </c>
      <c r="D1819" s="4">
        <v>46698478</v>
      </c>
      <c r="E1819" s="0" t="str">
        <f>"mar20"</f>
        <v>mar20</v>
      </c>
      <c r="F1819" s="4">
        <v>0</v>
      </c>
    </row>
    <row r="1820">
      <c r="A1820" s="0" t="inlineStr">
        <is>
          <t xml:space="preserve">2020-03-24</t>
        </is>
      </c>
      <c r="B1820" s="16">
        <v>43914</v>
      </c>
      <c r="C1820" s="8">
        <v>52.4</v>
      </c>
      <c r="D1820" s="4">
        <v>50019753</v>
      </c>
      <c r="E1820" s="0" t="str">
        <f>"mar20"</f>
        <v>mar20</v>
      </c>
      <c r="F1820" s="4">
        <v>0</v>
      </c>
    </row>
    <row r="1821">
      <c r="A1821" s="0" t="inlineStr">
        <is>
          <t xml:space="preserve">2020-03-25</t>
        </is>
      </c>
      <c r="B1821" s="16">
        <v>43915</v>
      </c>
      <c r="C1821" s="8">
        <v>51.26</v>
      </c>
      <c r="D1821" s="4">
        <v>41106063</v>
      </c>
      <c r="E1821" s="0" t="str">
        <f>"mar20"</f>
        <v>mar20</v>
      </c>
      <c r="F1821" s="4">
        <v>0</v>
      </c>
    </row>
    <row r="1822">
      <c r="A1822" s="0" t="inlineStr">
        <is>
          <t xml:space="preserve">2020-03-26</t>
        </is>
      </c>
      <c r="B1822" s="16">
        <v>43916</v>
      </c>
      <c r="C1822" s="8">
        <v>55.54</v>
      </c>
      <c r="D1822" s="4">
        <v>41475406</v>
      </c>
      <c r="E1822" s="0" t="str">
        <f>"mar20"</f>
        <v>mar20</v>
      </c>
      <c r="F1822" s="4">
        <v>0</v>
      </c>
    </row>
    <row r="1823">
      <c r="A1823" s="0" t="inlineStr">
        <is>
          <t xml:space="preserve">2020-03-27</t>
        </is>
      </c>
      <c r="B1823" s="16">
        <v>43917</v>
      </c>
      <c r="C1823" s="8">
        <v>52.37</v>
      </c>
      <c r="D1823" s="4">
        <v>31633487</v>
      </c>
      <c r="E1823" s="0" t="str">
        <f>"mar20"</f>
        <v>mar20</v>
      </c>
      <c r="F1823" s="4">
        <v>0</v>
      </c>
    </row>
    <row r="1824">
      <c r="A1824" s="0" t="inlineStr">
        <is>
          <t xml:space="preserve">2020-03-30</t>
        </is>
      </c>
      <c r="B1824" s="16">
        <v>43920</v>
      </c>
      <c r="C1824" s="8">
        <v>55.49</v>
      </c>
      <c r="D1824" s="4">
        <v>31628610</v>
      </c>
      <c r="E1824" s="0" t="str">
        <f>"mar20"</f>
        <v>mar20</v>
      </c>
      <c r="F1824" s="4">
        <v>0</v>
      </c>
    </row>
    <row r="1825">
      <c r="A1825" s="0" t="inlineStr">
        <is>
          <t xml:space="preserve">2020-03-31</t>
        </is>
      </c>
      <c r="B1825" s="16">
        <v>43921</v>
      </c>
      <c r="C1825" s="8">
        <v>54.12</v>
      </c>
      <c r="D1825" s="4">
        <v>48081861</v>
      </c>
      <c r="E1825" s="0" t="str">
        <f>"mar20"</f>
        <v>mar20</v>
      </c>
      <c r="F1825" s="4">
        <v>1</v>
      </c>
    </row>
    <row r="1826">
      <c r="A1826" s="0" t="inlineStr">
        <is>
          <t xml:space="preserve">2020-04-01</t>
        </is>
      </c>
      <c r="B1826" s="16">
        <v>43922</v>
      </c>
      <c r="C1826" s="8">
        <v>51.88</v>
      </c>
      <c r="D1826" s="4">
        <v>29586562</v>
      </c>
      <c r="E1826" s="0" t="str">
        <f>"apr20"</f>
        <v>apr20</v>
      </c>
      <c r="F1826" s="4">
        <v>0</v>
      </c>
    </row>
    <row r="1827">
      <c r="A1827" s="0" t="inlineStr">
        <is>
          <t xml:space="preserve">2020-04-02</t>
        </is>
      </c>
      <c r="B1827" s="16">
        <v>43923</v>
      </c>
      <c r="C1827" s="8">
        <v>54.35</v>
      </c>
      <c r="D1827" s="4">
        <v>27809987</v>
      </c>
      <c r="E1827" s="0" t="str">
        <f>"apr20"</f>
        <v>apr20</v>
      </c>
      <c r="F1827" s="4">
        <v>0</v>
      </c>
    </row>
    <row r="1828">
      <c r="A1828" s="0" t="inlineStr">
        <is>
          <t xml:space="preserve">2020-04-03</t>
        </is>
      </c>
      <c r="B1828" s="16">
        <v>43924</v>
      </c>
      <c r="C1828" s="8">
        <v>54.13</v>
      </c>
      <c r="D1828" s="4">
        <v>23906062</v>
      </c>
      <c r="E1828" s="0" t="str">
        <f>"apr20"</f>
        <v>apr20</v>
      </c>
      <c r="F1828" s="4">
        <v>0</v>
      </c>
    </row>
    <row r="1829">
      <c r="A1829" s="0" t="inlineStr">
        <is>
          <t xml:space="preserve">2020-04-06</t>
        </is>
      </c>
      <c r="B1829" s="16">
        <v>43927</v>
      </c>
      <c r="C1829" s="8">
        <v>58.43</v>
      </c>
      <c r="D1829" s="4">
        <v>32323387</v>
      </c>
      <c r="E1829" s="0" t="str">
        <f>"apr20"</f>
        <v>apr20</v>
      </c>
      <c r="F1829" s="4">
        <v>0</v>
      </c>
    </row>
    <row r="1830">
      <c r="A1830" s="0" t="inlineStr">
        <is>
          <t xml:space="preserve">2020-04-07</t>
        </is>
      </c>
      <c r="B1830" s="16">
        <v>43928</v>
      </c>
      <c r="C1830" s="8">
        <v>58.4</v>
      </c>
      <c r="D1830" s="4">
        <v>41410012</v>
      </c>
      <c r="E1830" s="0" t="str">
        <f>"apr20"</f>
        <v>apr20</v>
      </c>
      <c r="F1830" s="4">
        <v>0</v>
      </c>
    </row>
    <row r="1831">
      <c r="A1831" s="0" t="inlineStr">
        <is>
          <t xml:space="preserve">2020-04-08</t>
        </is>
      </c>
      <c r="B1831" s="16">
        <v>43929</v>
      </c>
      <c r="C1831" s="8">
        <v>58.98</v>
      </c>
      <c r="D1831" s="4">
        <v>26719500</v>
      </c>
      <c r="E1831" s="0" t="str">
        <f>"apr20"</f>
        <v>apr20</v>
      </c>
      <c r="F1831" s="4">
        <v>0</v>
      </c>
    </row>
    <row r="1832">
      <c r="A1832" s="0" t="inlineStr">
        <is>
          <t xml:space="preserve">2020-04-09</t>
        </is>
      </c>
      <c r="B1832" s="16">
        <v>43930</v>
      </c>
      <c r="C1832" s="8">
        <v>57.14</v>
      </c>
      <c r="D1832" s="4">
        <v>40515419</v>
      </c>
      <c r="E1832" s="0" t="str">
        <f>"apr20"</f>
        <v>apr20</v>
      </c>
      <c r="F1832" s="4">
        <v>0</v>
      </c>
    </row>
    <row r="1833">
      <c r="A1833" s="0" t="inlineStr">
        <is>
          <t xml:space="preserve">2020-04-13</t>
        </is>
      </c>
      <c r="B1833" s="16">
        <v>43934</v>
      </c>
      <c r="C1833" s="8">
        <v>58.7</v>
      </c>
      <c r="D1833" s="4">
        <v>23251938</v>
      </c>
      <c r="E1833" s="0" t="str">
        <f>"apr20"</f>
        <v>apr20</v>
      </c>
      <c r="F1833" s="4">
        <v>0</v>
      </c>
    </row>
    <row r="1834">
      <c r="A1834" s="0" t="inlineStr">
        <is>
          <t xml:space="preserve">2020-04-14</t>
        </is>
      </c>
      <c r="B1834" s="16">
        <v>43935</v>
      </c>
      <c r="C1834" s="8">
        <v>60.66</v>
      </c>
      <c r="D1834" s="4">
        <v>25673992</v>
      </c>
      <c r="E1834" s="0" t="str">
        <f>"apr20"</f>
        <v>apr20</v>
      </c>
      <c r="F1834" s="4">
        <v>0</v>
      </c>
    </row>
    <row r="1835">
      <c r="A1835" s="0" t="inlineStr">
        <is>
          <t xml:space="preserve">2020-04-15</t>
        </is>
      </c>
      <c r="B1835" s="16">
        <v>43936</v>
      </c>
      <c r="C1835" s="8">
        <v>58.87</v>
      </c>
      <c r="D1835" s="4">
        <v>22841552</v>
      </c>
      <c r="E1835" s="0" t="str">
        <f>"apr20"</f>
        <v>apr20</v>
      </c>
      <c r="F1835" s="4">
        <v>0</v>
      </c>
    </row>
    <row r="1836">
      <c r="A1836" s="0" t="inlineStr">
        <is>
          <t xml:space="preserve">2020-04-16</t>
        </is>
      </c>
      <c r="B1836" s="16">
        <v>43937</v>
      </c>
      <c r="C1836" s="8">
        <v>60.79</v>
      </c>
      <c r="D1836" s="4">
        <v>24433516</v>
      </c>
      <c r="E1836" s="0" t="str">
        <f>"apr20"</f>
        <v>apr20</v>
      </c>
      <c r="F1836" s="4">
        <v>0</v>
      </c>
    </row>
    <row r="1837">
      <c r="A1837" s="0" t="inlineStr">
        <is>
          <t xml:space="preserve">2020-04-17</t>
        </is>
      </c>
      <c r="B1837" s="16">
        <v>43938</v>
      </c>
      <c r="C1837" s="8">
        <v>60.36</v>
      </c>
      <c r="D1837" s="4">
        <v>27385636</v>
      </c>
      <c r="E1837" s="0" t="str">
        <f>"apr20"</f>
        <v>apr20</v>
      </c>
      <c r="F1837" s="4">
        <v>0</v>
      </c>
    </row>
    <row r="1838">
      <c r="A1838" s="0" t="inlineStr">
        <is>
          <t xml:space="preserve">2020-04-20</t>
        </is>
      </c>
      <c r="B1838" s="16">
        <v>43941</v>
      </c>
      <c r="C1838" s="8">
        <v>59.18</v>
      </c>
      <c r="D1838" s="4">
        <v>26420309</v>
      </c>
      <c r="E1838" s="0" t="str">
        <f>"apr20"</f>
        <v>apr20</v>
      </c>
      <c r="F1838" s="4">
        <v>0</v>
      </c>
    </row>
    <row r="1839">
      <c r="A1839" s="0" t="inlineStr">
        <is>
          <t xml:space="preserve">2020-04-21</t>
        </is>
      </c>
      <c r="B1839" s="16">
        <v>43942</v>
      </c>
      <c r="C1839" s="8">
        <v>56.36</v>
      </c>
      <c r="D1839" s="4">
        <v>25248033</v>
      </c>
      <c r="E1839" s="0" t="str">
        <f>"apr20"</f>
        <v>apr20</v>
      </c>
      <c r="F1839" s="4">
        <v>0</v>
      </c>
    </row>
    <row r="1840">
      <c r="A1840" s="0" t="inlineStr">
        <is>
          <t xml:space="preserve">2020-04-22</t>
        </is>
      </c>
      <c r="B1840" s="16">
        <v>43943</v>
      </c>
      <c r="C1840" s="8">
        <v>60.1</v>
      </c>
      <c r="D1840" s="4">
        <v>23443745</v>
      </c>
      <c r="E1840" s="0" t="str">
        <f>"apr20"</f>
        <v>apr20</v>
      </c>
      <c r="F1840" s="4">
        <v>0</v>
      </c>
    </row>
    <row r="1841">
      <c r="A1841" s="0" t="inlineStr">
        <is>
          <t xml:space="preserve">2020-04-23</t>
        </is>
      </c>
      <c r="B1841" s="16">
        <v>43944</v>
      </c>
      <c r="C1841" s="8">
        <v>59.04</v>
      </c>
      <c r="D1841" s="4">
        <v>35091952</v>
      </c>
      <c r="E1841" s="0" t="str">
        <f>"apr20"</f>
        <v>apr20</v>
      </c>
      <c r="F1841" s="4">
        <v>0</v>
      </c>
    </row>
    <row r="1842">
      <c r="A1842" s="0" t="inlineStr">
        <is>
          <t xml:space="preserve">2020-04-24</t>
        </is>
      </c>
      <c r="B1842" s="16">
        <v>43945</v>
      </c>
      <c r="C1842" s="8">
        <v>59.26</v>
      </c>
      <c r="D1842" s="4">
        <v>50220505</v>
      </c>
      <c r="E1842" s="0" t="str">
        <f>"apr20"</f>
        <v>apr20</v>
      </c>
      <c r="F1842" s="4">
        <v>0</v>
      </c>
    </row>
    <row r="1843">
      <c r="A1843" s="0" t="inlineStr">
        <is>
          <t xml:space="preserve">2020-04-27</t>
        </is>
      </c>
      <c r="B1843" s="16">
        <v>43948</v>
      </c>
      <c r="C1843" s="8">
        <v>59.47</v>
      </c>
      <c r="D1843" s="4">
        <v>25902236</v>
      </c>
      <c r="E1843" s="0" t="str">
        <f>"apr20"</f>
        <v>apr20</v>
      </c>
      <c r="F1843" s="4">
        <v>0</v>
      </c>
    </row>
    <row r="1844">
      <c r="A1844" s="0" t="inlineStr">
        <is>
          <t xml:space="preserve">2020-04-28</t>
        </is>
      </c>
      <c r="B1844" s="16">
        <v>43949</v>
      </c>
      <c r="C1844" s="8">
        <v>58.75</v>
      </c>
      <c r="D1844" s="4">
        <v>28784707</v>
      </c>
      <c r="E1844" s="0" t="str">
        <f>"apr20"</f>
        <v>apr20</v>
      </c>
      <c r="F1844" s="4">
        <v>0</v>
      </c>
    </row>
    <row r="1845">
      <c r="A1845" s="0" t="inlineStr">
        <is>
          <t xml:space="preserve">2020-04-29</t>
        </is>
      </c>
      <c r="B1845" s="16">
        <v>43950</v>
      </c>
      <c r="C1845" s="8">
        <v>61.8</v>
      </c>
      <c r="D1845" s="4">
        <v>30451541</v>
      </c>
      <c r="E1845" s="0" t="str">
        <f>"apr20"</f>
        <v>apr20</v>
      </c>
      <c r="F1845" s="4">
        <v>0</v>
      </c>
    </row>
    <row r="1846">
      <c r="A1846" s="0" t="inlineStr">
        <is>
          <t xml:space="preserve">2020-04-30</t>
        </is>
      </c>
      <c r="B1846" s="16">
        <v>43951</v>
      </c>
      <c r="C1846" s="8">
        <v>59.98</v>
      </c>
      <c r="D1846" s="4">
        <v>26279877</v>
      </c>
      <c r="E1846" s="0" t="str">
        <f>"apr20"</f>
        <v>apr20</v>
      </c>
      <c r="F1846" s="4">
        <v>1</v>
      </c>
    </row>
    <row r="1847">
      <c r="A1847" s="0" t="inlineStr">
        <is>
          <t xml:space="preserve">2020-05-01</t>
        </is>
      </c>
      <c r="B1847" s="16">
        <v>43952</v>
      </c>
      <c r="C1847" s="8">
        <v>57.47</v>
      </c>
      <c r="D1847" s="4">
        <v>21194802</v>
      </c>
      <c r="E1847" s="0" t="str">
        <f>"may20"</f>
        <v>may20</v>
      </c>
      <c r="F1847" s="4">
        <v>0</v>
      </c>
    </row>
    <row r="1848">
      <c r="A1848" s="0" t="inlineStr">
        <is>
          <t xml:space="preserve">2020-05-04</t>
        </is>
      </c>
      <c r="B1848" s="16">
        <v>43955</v>
      </c>
      <c r="C1848" s="8">
        <v>57.99</v>
      </c>
      <c r="D1848" s="4">
        <v>18957227</v>
      </c>
      <c r="E1848" s="0" t="str">
        <f>"may20"</f>
        <v>may20</v>
      </c>
      <c r="F1848" s="4">
        <v>0</v>
      </c>
    </row>
    <row r="1849">
      <c r="A1849" s="0" t="inlineStr">
        <is>
          <t xml:space="preserve">2020-05-05</t>
        </is>
      </c>
      <c r="B1849" s="16">
        <v>43956</v>
      </c>
      <c r="C1849" s="8">
        <v>58.75</v>
      </c>
      <c r="D1849" s="4">
        <v>17252063</v>
      </c>
      <c r="E1849" s="0" t="str">
        <f>"may20"</f>
        <v>may20</v>
      </c>
      <c r="F1849" s="4">
        <v>0</v>
      </c>
    </row>
    <row r="1850">
      <c r="A1850" s="0" t="inlineStr">
        <is>
          <t xml:space="preserve">2020-05-06</t>
        </is>
      </c>
      <c r="B1850" s="16">
        <v>43957</v>
      </c>
      <c r="C1850" s="8">
        <v>59.18</v>
      </c>
      <c r="D1850" s="4">
        <v>17848655</v>
      </c>
      <c r="E1850" s="0" t="str">
        <f>"may20"</f>
        <v>may20</v>
      </c>
      <c r="F1850" s="4">
        <v>0</v>
      </c>
    </row>
    <row r="1851">
      <c r="A1851" s="0" t="inlineStr">
        <is>
          <t xml:space="preserve">2020-05-07</t>
        </is>
      </c>
      <c r="B1851" s="16">
        <v>43958</v>
      </c>
      <c r="C1851" s="8">
        <v>59.17</v>
      </c>
      <c r="D1851" s="4">
        <v>14733519</v>
      </c>
      <c r="E1851" s="0" t="str">
        <f>"may20"</f>
        <v>may20</v>
      </c>
      <c r="F1851" s="4">
        <v>0</v>
      </c>
    </row>
    <row r="1852">
      <c r="A1852" s="0" t="inlineStr">
        <is>
          <t xml:space="preserve">2020-05-08</t>
        </is>
      </c>
      <c r="B1852" s="16">
        <v>43959</v>
      </c>
      <c r="C1852" s="8">
        <v>59.67</v>
      </c>
      <c r="D1852" s="4">
        <v>20391091</v>
      </c>
      <c r="E1852" s="0" t="str">
        <f>"may20"</f>
        <v>may20</v>
      </c>
      <c r="F1852" s="4">
        <v>0</v>
      </c>
    </row>
    <row r="1853">
      <c r="A1853" s="0" t="inlineStr">
        <is>
          <t xml:space="preserve">2020-05-11</t>
        </is>
      </c>
      <c r="B1853" s="16">
        <v>43962</v>
      </c>
      <c r="C1853" s="8">
        <v>60.13</v>
      </c>
      <c r="D1853" s="4">
        <v>18684439</v>
      </c>
      <c r="E1853" s="0" t="str">
        <f>"may20"</f>
        <v>may20</v>
      </c>
      <c r="F1853" s="4">
        <v>0</v>
      </c>
    </row>
    <row r="1854">
      <c r="A1854" s="0" t="inlineStr">
        <is>
          <t xml:space="preserve">2020-05-12</t>
        </is>
      </c>
      <c r="B1854" s="16">
        <v>43963</v>
      </c>
      <c r="C1854" s="8">
        <v>58.39</v>
      </c>
      <c r="D1854" s="4">
        <v>16754898</v>
      </c>
      <c r="E1854" s="0" t="str">
        <f>"may20"</f>
        <v>may20</v>
      </c>
      <c r="F1854" s="4">
        <v>0</v>
      </c>
    </row>
    <row r="1855">
      <c r="A1855" s="0" t="inlineStr">
        <is>
          <t xml:space="preserve">2020-05-13</t>
        </is>
      </c>
      <c r="B1855" s="16">
        <v>43964</v>
      </c>
      <c r="C1855" s="8">
        <v>57.74</v>
      </c>
      <c r="D1855" s="4">
        <v>21064971</v>
      </c>
      <c r="E1855" s="0" t="str">
        <f>"may20"</f>
        <v>may20</v>
      </c>
      <c r="F1855" s="4">
        <v>0</v>
      </c>
    </row>
    <row r="1856">
      <c r="A1856" s="0" t="inlineStr">
        <is>
          <t xml:space="preserve">2020-05-14</t>
        </is>
      </c>
      <c r="B1856" s="16">
        <v>43965</v>
      </c>
      <c r="C1856" s="8">
        <v>59.08</v>
      </c>
      <c r="D1856" s="4">
        <v>21569352</v>
      </c>
      <c r="E1856" s="0" t="str">
        <f>"may20"</f>
        <v>may20</v>
      </c>
      <c r="F1856" s="4">
        <v>0</v>
      </c>
    </row>
    <row r="1857">
      <c r="A1857" s="0" t="inlineStr">
        <is>
          <t xml:space="preserve">2020-05-15</t>
        </is>
      </c>
      <c r="B1857" s="16">
        <v>43966</v>
      </c>
      <c r="C1857" s="8">
        <v>58.28</v>
      </c>
      <c r="D1857" s="4">
        <v>21373268</v>
      </c>
      <c r="E1857" s="0" t="str">
        <f>"may20"</f>
        <v>may20</v>
      </c>
      <c r="F1857" s="4">
        <v>0</v>
      </c>
    </row>
    <row r="1858">
      <c r="A1858" s="0" t="inlineStr">
        <is>
          <t xml:space="preserve">2020-05-18</t>
        </is>
      </c>
      <c r="B1858" s="16">
        <v>43969</v>
      </c>
      <c r="C1858" s="8">
        <v>59.92</v>
      </c>
      <c r="D1858" s="4">
        <v>20443708</v>
      </c>
      <c r="E1858" s="0" t="str">
        <f>"may20"</f>
        <v>may20</v>
      </c>
      <c r="F1858" s="4">
        <v>0</v>
      </c>
    </row>
    <row r="1859">
      <c r="A1859" s="0" t="inlineStr">
        <is>
          <t xml:space="preserve">2020-05-19</t>
        </is>
      </c>
      <c r="B1859" s="16">
        <v>43970</v>
      </c>
      <c r="C1859" s="8">
        <v>60.29</v>
      </c>
      <c r="D1859" s="4">
        <v>21865009</v>
      </c>
      <c r="E1859" s="0" t="str">
        <f>"may20"</f>
        <v>may20</v>
      </c>
      <c r="F1859" s="4">
        <v>0</v>
      </c>
    </row>
    <row r="1860">
      <c r="A1860" s="0" t="inlineStr">
        <is>
          <t xml:space="preserve">2020-05-20</t>
        </is>
      </c>
      <c r="B1860" s="16">
        <v>43971</v>
      </c>
      <c r="C1860" s="8">
        <v>63.1</v>
      </c>
      <c r="D1860" s="4">
        <v>30583988</v>
      </c>
      <c r="E1860" s="0" t="str">
        <f>"may20"</f>
        <v>may20</v>
      </c>
      <c r="F1860" s="4">
        <v>0</v>
      </c>
    </row>
    <row r="1861">
      <c r="A1861" s="0" t="inlineStr">
        <is>
          <t xml:space="preserve">2020-05-21</t>
        </is>
      </c>
      <c r="B1861" s="16">
        <v>43972</v>
      </c>
      <c r="C1861" s="8">
        <v>61.98</v>
      </c>
      <c r="D1861" s="4">
        <v>20987740</v>
      </c>
      <c r="E1861" s="0" t="str">
        <f>"may20"</f>
        <v>may20</v>
      </c>
      <c r="F1861" s="4">
        <v>0</v>
      </c>
    </row>
    <row r="1862">
      <c r="A1862" s="0" t="inlineStr">
        <is>
          <t xml:space="preserve">2020-05-22</t>
        </is>
      </c>
      <c r="B1862" s="16">
        <v>43973</v>
      </c>
      <c r="C1862" s="8">
        <v>62.26</v>
      </c>
      <c r="D1862" s="4">
        <v>14103013</v>
      </c>
      <c r="E1862" s="0" t="str">
        <f>"may20"</f>
        <v>may20</v>
      </c>
      <c r="F1862" s="4">
        <v>0</v>
      </c>
    </row>
    <row r="1863">
      <c r="A1863" s="0" t="inlineStr">
        <is>
          <t xml:space="preserve">2020-05-26</t>
        </is>
      </c>
      <c r="B1863" s="16">
        <v>43977</v>
      </c>
      <c r="C1863" s="8">
        <v>62.34</v>
      </c>
      <c r="D1863" s="4">
        <v>20933556</v>
      </c>
      <c r="E1863" s="0" t="str">
        <f>"may20"</f>
        <v>may20</v>
      </c>
      <c r="F1863" s="4">
        <v>0</v>
      </c>
    </row>
    <row r="1864">
      <c r="A1864" s="0" t="inlineStr">
        <is>
          <t xml:space="preserve">2020-05-27</t>
        </is>
      </c>
      <c r="B1864" s="16">
        <v>43978</v>
      </c>
      <c r="C1864" s="8">
        <v>63.56</v>
      </c>
      <c r="D1864" s="4">
        <v>19886271</v>
      </c>
      <c r="E1864" s="0" t="str">
        <f>"may20"</f>
        <v>may20</v>
      </c>
      <c r="F1864" s="4">
        <v>0</v>
      </c>
    </row>
    <row r="1865">
      <c r="A1865" s="0" t="inlineStr">
        <is>
          <t xml:space="preserve">2020-05-28</t>
        </is>
      </c>
      <c r="B1865" s="16">
        <v>43979</v>
      </c>
      <c r="C1865" s="8">
        <v>61.7</v>
      </c>
      <c r="D1865" s="4">
        <v>17264131</v>
      </c>
      <c r="E1865" s="0" t="str">
        <f>"may20"</f>
        <v>may20</v>
      </c>
      <c r="F1865" s="4">
        <v>0</v>
      </c>
    </row>
    <row r="1866">
      <c r="A1866" s="0" t="inlineStr">
        <is>
          <t xml:space="preserve">2020-05-29</t>
        </is>
      </c>
      <c r="B1866" s="16">
        <v>43980</v>
      </c>
      <c r="C1866" s="8">
        <v>62.93</v>
      </c>
      <c r="D1866" s="4">
        <v>33395738</v>
      </c>
      <c r="E1866" s="0" t="str">
        <f>"may20"</f>
        <v>may20</v>
      </c>
      <c r="F1866" s="4">
        <v>1</v>
      </c>
    </row>
    <row r="1867">
      <c r="A1867" s="0" t="inlineStr">
        <is>
          <t xml:space="preserve">2020-06-01</t>
        </is>
      </c>
      <c r="B1867" s="16">
        <v>43983</v>
      </c>
      <c r="C1867" s="8">
        <v>61.86</v>
      </c>
      <c r="D1867" s="4">
        <v>14329044</v>
      </c>
      <c r="E1867" s="0" t="str">
        <f>"jun20"</f>
        <v>jun20</v>
      </c>
      <c r="F1867" s="4">
        <v>0</v>
      </c>
    </row>
    <row r="1868">
      <c r="A1868" s="0" t="inlineStr">
        <is>
          <t xml:space="preserve">2020-06-02</t>
        </is>
      </c>
      <c r="B1868" s="16">
        <v>43984</v>
      </c>
      <c r="C1868" s="8">
        <v>62.12</v>
      </c>
      <c r="D1868" s="4">
        <v>20702353</v>
      </c>
      <c r="E1868" s="0" t="str">
        <f>"jun20"</f>
        <v>jun20</v>
      </c>
      <c r="F1868" s="4">
        <v>0</v>
      </c>
    </row>
    <row r="1869">
      <c r="A1869" s="0" t="inlineStr">
        <is>
          <t xml:space="preserve">2020-06-03</t>
        </is>
      </c>
      <c r="B1869" s="16">
        <v>43985</v>
      </c>
      <c r="C1869" s="8">
        <v>61.93</v>
      </c>
      <c r="D1869" s="4">
        <v>16737271</v>
      </c>
      <c r="E1869" s="0" t="str">
        <f>"jun20"</f>
        <v>jun20</v>
      </c>
      <c r="F1869" s="4">
        <v>0</v>
      </c>
    </row>
    <row r="1870">
      <c r="A1870" s="0" t="inlineStr">
        <is>
          <t xml:space="preserve">2020-06-04</t>
        </is>
      </c>
      <c r="B1870" s="16">
        <v>43986</v>
      </c>
      <c r="C1870" s="8">
        <v>62.97</v>
      </c>
      <c r="D1870" s="4">
        <v>22010142</v>
      </c>
      <c r="E1870" s="0" t="str">
        <f>"jun20"</f>
        <v>jun20</v>
      </c>
      <c r="F1870" s="4">
        <v>0</v>
      </c>
    </row>
    <row r="1871">
      <c r="A1871" s="0" t="inlineStr">
        <is>
          <t xml:space="preserve">2020-06-05</t>
        </is>
      </c>
      <c r="B1871" s="16">
        <v>43987</v>
      </c>
      <c r="C1871" s="8">
        <v>64.34</v>
      </c>
      <c r="D1871" s="4">
        <v>26813098</v>
      </c>
      <c r="E1871" s="0" t="str">
        <f>"jun20"</f>
        <v>jun20</v>
      </c>
      <c r="F1871" s="4">
        <v>0</v>
      </c>
    </row>
    <row r="1872">
      <c r="A1872" s="0" t="inlineStr">
        <is>
          <t xml:space="preserve">2020-06-08</t>
        </is>
      </c>
      <c r="B1872" s="16">
        <v>43990</v>
      </c>
      <c r="C1872" s="8">
        <v>63.67</v>
      </c>
      <c r="D1872" s="4">
        <v>21546178</v>
      </c>
      <c r="E1872" s="0" t="str">
        <f>"jun20"</f>
        <v>jun20</v>
      </c>
      <c r="F1872" s="4">
        <v>0</v>
      </c>
    </row>
    <row r="1873">
      <c r="A1873" s="0" t="inlineStr">
        <is>
          <t xml:space="preserve">2020-06-09</t>
        </is>
      </c>
      <c r="B1873" s="16">
        <v>43991</v>
      </c>
      <c r="C1873" s="8">
        <v>63.04</v>
      </c>
      <c r="D1873" s="4">
        <v>23594133</v>
      </c>
      <c r="E1873" s="0" t="str">
        <f>"jun20"</f>
        <v>jun20</v>
      </c>
      <c r="F1873" s="4">
        <v>0</v>
      </c>
    </row>
    <row r="1874">
      <c r="A1874" s="0" t="inlineStr">
        <is>
          <t xml:space="preserve">2020-06-10</t>
        </is>
      </c>
      <c r="B1874" s="16">
        <v>43992</v>
      </c>
      <c r="C1874" s="8">
        <v>63.87</v>
      </c>
      <c r="D1874" s="4">
        <v>21367845</v>
      </c>
      <c r="E1874" s="0" t="str">
        <f>"jun20"</f>
        <v>jun20</v>
      </c>
      <c r="F1874" s="4">
        <v>0</v>
      </c>
    </row>
    <row r="1875">
      <c r="A1875" s="0" t="inlineStr">
        <is>
          <t xml:space="preserve">2020-06-11</t>
        </is>
      </c>
      <c r="B1875" s="16">
        <v>43993</v>
      </c>
      <c r="C1875" s="8">
        <v>59.7</v>
      </c>
      <c r="D1875" s="4">
        <v>26998242</v>
      </c>
      <c r="E1875" s="0" t="str">
        <f>"jun20"</f>
        <v>jun20</v>
      </c>
      <c r="F1875" s="4">
        <v>0</v>
      </c>
    </row>
    <row r="1876">
      <c r="A1876" s="0" t="inlineStr">
        <is>
          <t xml:space="preserve">2020-06-12</t>
        </is>
      </c>
      <c r="B1876" s="16">
        <v>43994</v>
      </c>
      <c r="C1876" s="8">
        <v>59.33</v>
      </c>
      <c r="D1876" s="4">
        <v>30419768</v>
      </c>
      <c r="E1876" s="0" t="str">
        <f>"jun20"</f>
        <v>jun20</v>
      </c>
      <c r="F1876" s="4">
        <v>0</v>
      </c>
    </row>
    <row r="1877">
      <c r="A1877" s="0" t="inlineStr">
        <is>
          <t xml:space="preserve">2020-06-15</t>
        </is>
      </c>
      <c r="B1877" s="16">
        <v>43997</v>
      </c>
      <c r="C1877" s="8">
        <v>60.1</v>
      </c>
      <c r="D1877" s="4">
        <v>29651719</v>
      </c>
      <c r="E1877" s="0" t="str">
        <f>"jun20"</f>
        <v>jun20</v>
      </c>
      <c r="F1877" s="4">
        <v>0</v>
      </c>
    </row>
    <row r="1878">
      <c r="A1878" s="0" t="inlineStr">
        <is>
          <t xml:space="preserve">2020-06-16</t>
        </is>
      </c>
      <c r="B1878" s="16">
        <v>43998</v>
      </c>
      <c r="C1878" s="8">
        <v>60.4</v>
      </c>
      <c r="D1878" s="4">
        <v>23226634</v>
      </c>
      <c r="E1878" s="0" t="str">
        <f>"jun20"</f>
        <v>jun20</v>
      </c>
      <c r="F1878" s="4">
        <v>0</v>
      </c>
    </row>
    <row r="1879">
      <c r="A1879" s="0" t="inlineStr">
        <is>
          <t xml:space="preserve">2020-06-17</t>
        </is>
      </c>
      <c r="B1879" s="16">
        <v>43999</v>
      </c>
      <c r="C1879" s="8">
        <v>60.49</v>
      </c>
      <c r="D1879" s="4">
        <v>20454771</v>
      </c>
      <c r="E1879" s="0" t="str">
        <f>"jun20"</f>
        <v>jun20</v>
      </c>
      <c r="F1879" s="4">
        <v>0</v>
      </c>
    </row>
    <row r="1880">
      <c r="A1880" s="0" t="inlineStr">
        <is>
          <t xml:space="preserve">2020-06-18</t>
        </is>
      </c>
      <c r="B1880" s="16">
        <v>44000</v>
      </c>
      <c r="C1880" s="8">
        <v>60.08</v>
      </c>
      <c r="D1880" s="4">
        <v>24899699</v>
      </c>
      <c r="E1880" s="0" t="str">
        <f>"jun20"</f>
        <v>jun20</v>
      </c>
      <c r="F1880" s="4">
        <v>0</v>
      </c>
    </row>
    <row r="1881">
      <c r="A1881" s="0" t="inlineStr">
        <is>
          <t xml:space="preserve">2020-06-19</t>
        </is>
      </c>
      <c r="B1881" s="16">
        <v>44001</v>
      </c>
      <c r="C1881" s="8">
        <v>59.62</v>
      </c>
      <c r="D1881" s="4">
        <v>60324579</v>
      </c>
      <c r="E1881" s="0" t="str">
        <f>"jun20"</f>
        <v>jun20</v>
      </c>
      <c r="F1881" s="4">
        <v>0</v>
      </c>
    </row>
    <row r="1882">
      <c r="A1882" s="0" t="inlineStr">
        <is>
          <t xml:space="preserve">2020-06-22</t>
        </is>
      </c>
      <c r="B1882" s="16">
        <v>44004</v>
      </c>
      <c r="C1882" s="8">
        <v>60.09</v>
      </c>
      <c r="D1882" s="4">
        <v>22846013</v>
      </c>
      <c r="E1882" s="0" t="str">
        <f>"jun20"</f>
        <v>jun20</v>
      </c>
      <c r="F1882" s="4">
        <v>0</v>
      </c>
    </row>
    <row r="1883">
      <c r="A1883" s="0" t="inlineStr">
        <is>
          <t xml:space="preserve">2020-06-23</t>
        </is>
      </c>
      <c r="B1883" s="16">
        <v>44005</v>
      </c>
      <c r="C1883" s="8">
        <v>59.92</v>
      </c>
      <c r="D1883" s="4">
        <v>22809579</v>
      </c>
      <c r="E1883" s="0" t="str">
        <f>"jun20"</f>
        <v>jun20</v>
      </c>
      <c r="F1883" s="4">
        <v>0</v>
      </c>
    </row>
    <row r="1884">
      <c r="A1884" s="0" t="inlineStr">
        <is>
          <t xml:space="preserve">2020-06-24</t>
        </is>
      </c>
      <c r="B1884" s="16">
        <v>44006</v>
      </c>
      <c r="C1884" s="8">
        <v>59.09</v>
      </c>
      <c r="D1884" s="4">
        <v>27764482</v>
      </c>
      <c r="E1884" s="0" t="str">
        <f>"jun20"</f>
        <v>jun20</v>
      </c>
      <c r="F1884" s="4">
        <v>0</v>
      </c>
    </row>
    <row r="1885">
      <c r="A1885" s="0" t="inlineStr">
        <is>
          <t xml:space="preserve">2020-06-25</t>
        </is>
      </c>
      <c r="B1885" s="16">
        <v>44007</v>
      </c>
      <c r="C1885" s="8">
        <v>58.51</v>
      </c>
      <c r="D1885" s="4">
        <v>21906941</v>
      </c>
      <c r="E1885" s="0" t="str">
        <f>"jun20"</f>
        <v>jun20</v>
      </c>
      <c r="F1885" s="4">
        <v>0</v>
      </c>
    </row>
    <row r="1886">
      <c r="A1886" s="0" t="inlineStr">
        <is>
          <t xml:space="preserve">2020-06-26</t>
        </is>
      </c>
      <c r="B1886" s="16">
        <v>44008</v>
      </c>
      <c r="C1886" s="8">
        <v>57.5</v>
      </c>
      <c r="D1886" s="4">
        <v>38477509</v>
      </c>
      <c r="E1886" s="0" t="str">
        <f>"jun20"</f>
        <v>jun20</v>
      </c>
      <c r="F1886" s="4">
        <v>0</v>
      </c>
    </row>
    <row r="1887">
      <c r="A1887" s="0" t="inlineStr">
        <is>
          <t xml:space="preserve">2020-06-29</t>
        </is>
      </c>
      <c r="B1887" s="16">
        <v>44011</v>
      </c>
      <c r="C1887" s="8">
        <v>58.27</v>
      </c>
      <c r="D1887" s="4">
        <v>22150266</v>
      </c>
      <c r="E1887" s="0" t="str">
        <f>"jun20"</f>
        <v>jun20</v>
      </c>
      <c r="F1887" s="4">
        <v>0</v>
      </c>
    </row>
    <row r="1888">
      <c r="A1888" s="0" t="inlineStr">
        <is>
          <t xml:space="preserve">2020-06-30</t>
        </is>
      </c>
      <c r="B1888" s="16">
        <v>44012</v>
      </c>
      <c r="C1888" s="8">
        <v>59.83</v>
      </c>
      <c r="D1888" s="4">
        <v>31542056</v>
      </c>
      <c r="E1888" s="0" t="str">
        <f>"jun20"</f>
        <v>jun20</v>
      </c>
      <c r="F1888" s="4">
        <v>1</v>
      </c>
    </row>
    <row r="1889">
      <c r="A1889" s="0" t="inlineStr">
        <is>
          <t xml:space="preserve">2020-07-01</t>
        </is>
      </c>
      <c r="B1889" s="16">
        <v>44013</v>
      </c>
      <c r="C1889" s="8">
        <v>58.81</v>
      </c>
      <c r="D1889" s="4">
        <v>14748072</v>
      </c>
      <c r="E1889" s="0" t="str">
        <f>"jul20"</f>
        <v>jul20</v>
      </c>
      <c r="F1889" s="4">
        <v>0</v>
      </c>
    </row>
    <row r="1890">
      <c r="A1890" s="0" t="inlineStr">
        <is>
          <t xml:space="preserve">2020-07-02</t>
        </is>
      </c>
      <c r="B1890" s="16">
        <v>44014</v>
      </c>
      <c r="C1890" s="8">
        <v>59.13</v>
      </c>
      <c r="D1890" s="4">
        <v>15578580</v>
      </c>
      <c r="E1890" s="0" t="str">
        <f>"jul20"</f>
        <v>jul20</v>
      </c>
      <c r="F1890" s="4">
        <v>0</v>
      </c>
    </row>
    <row r="1891">
      <c r="A1891" s="0" t="inlineStr">
        <is>
          <t xml:space="preserve">2020-07-06</t>
        </is>
      </c>
      <c r="B1891" s="16">
        <v>44018</v>
      </c>
      <c r="C1891" s="8">
        <v>59.54</v>
      </c>
      <c r="D1891" s="4">
        <v>20536717</v>
      </c>
      <c r="E1891" s="0" t="str">
        <f>"jul20"</f>
        <v>jul20</v>
      </c>
      <c r="F1891" s="4">
        <v>0</v>
      </c>
    </row>
    <row r="1892">
      <c r="A1892" s="0" t="inlineStr">
        <is>
          <t xml:space="preserve">2020-07-07</t>
        </is>
      </c>
      <c r="B1892" s="16">
        <v>44019</v>
      </c>
      <c r="C1892" s="8">
        <v>58.31</v>
      </c>
      <c r="D1892" s="4">
        <v>15996487</v>
      </c>
      <c r="E1892" s="0" t="str">
        <f>"jul20"</f>
        <v>jul20</v>
      </c>
      <c r="F1892" s="4">
        <v>0</v>
      </c>
    </row>
    <row r="1893">
      <c r="A1893" s="0" t="inlineStr">
        <is>
          <t xml:space="preserve">2020-07-08</t>
        </is>
      </c>
      <c r="B1893" s="16">
        <v>44020</v>
      </c>
      <c r="C1893" s="8">
        <v>58.61</v>
      </c>
      <c r="D1893" s="4">
        <v>13277868</v>
      </c>
      <c r="E1893" s="0" t="str">
        <f>"jul20"</f>
        <v>jul20</v>
      </c>
      <c r="F1893" s="4">
        <v>0</v>
      </c>
    </row>
    <row r="1894">
      <c r="A1894" s="0" t="inlineStr">
        <is>
          <t xml:space="preserve">2020-07-09</t>
        </is>
      </c>
      <c r="B1894" s="16">
        <v>44021</v>
      </c>
      <c r="C1894" s="8">
        <v>58.42</v>
      </c>
      <c r="D1894" s="4">
        <v>20683689</v>
      </c>
      <c r="E1894" s="0" t="str">
        <f>"jul20"</f>
        <v>jul20</v>
      </c>
      <c r="F1894" s="4">
        <v>0</v>
      </c>
    </row>
    <row r="1895">
      <c r="A1895" s="0" t="inlineStr">
        <is>
          <t xml:space="preserve">2020-07-10</t>
        </is>
      </c>
      <c r="B1895" s="16">
        <v>44022</v>
      </c>
      <c r="C1895" s="8">
        <v>59.53</v>
      </c>
      <c r="D1895" s="4">
        <v>17742324</v>
      </c>
      <c r="E1895" s="0" t="str">
        <f>"jul20"</f>
        <v>jul20</v>
      </c>
      <c r="F1895" s="4">
        <v>0</v>
      </c>
    </row>
    <row r="1896">
      <c r="A1896" s="0" t="inlineStr">
        <is>
          <t xml:space="preserve">2020-07-13</t>
        </is>
      </c>
      <c r="B1896" s="16">
        <v>44025</v>
      </c>
      <c r="C1896" s="8">
        <v>58.58</v>
      </c>
      <c r="D1896" s="4">
        <v>19082943</v>
      </c>
      <c r="E1896" s="0" t="str">
        <f>"jul20"</f>
        <v>jul20</v>
      </c>
      <c r="F1896" s="4">
        <v>0</v>
      </c>
    </row>
    <row r="1897">
      <c r="A1897" s="0" t="inlineStr">
        <is>
          <t xml:space="preserve">2020-07-14</t>
        </is>
      </c>
      <c r="B1897" s="16">
        <v>44026</v>
      </c>
      <c r="C1897" s="8">
        <v>58.98</v>
      </c>
      <c r="D1897" s="4">
        <v>24190866</v>
      </c>
      <c r="E1897" s="0" t="str">
        <f>"jul20"</f>
        <v>jul20</v>
      </c>
      <c r="F1897" s="4">
        <v>0</v>
      </c>
    </row>
    <row r="1898">
      <c r="A1898" s="0" t="inlineStr">
        <is>
          <t xml:space="preserve">2020-07-15</t>
        </is>
      </c>
      <c r="B1898" s="16">
        <v>44027</v>
      </c>
      <c r="C1898" s="8">
        <v>59.03</v>
      </c>
      <c r="D1898" s="4">
        <v>19986312</v>
      </c>
      <c r="E1898" s="0" t="str">
        <f>"jul20"</f>
        <v>jul20</v>
      </c>
      <c r="F1898" s="4">
        <v>0</v>
      </c>
    </row>
    <row r="1899">
      <c r="A1899" s="0" t="inlineStr">
        <is>
          <t xml:space="preserve">2020-07-16</t>
        </is>
      </c>
      <c r="B1899" s="16">
        <v>44028</v>
      </c>
      <c r="C1899" s="8">
        <v>59.14</v>
      </c>
      <c r="D1899" s="4">
        <v>12425873</v>
      </c>
      <c r="E1899" s="0" t="str">
        <f>"jul20"</f>
        <v>jul20</v>
      </c>
      <c r="F1899" s="4">
        <v>0</v>
      </c>
    </row>
    <row r="1900">
      <c r="A1900" s="0" t="inlineStr">
        <is>
          <t xml:space="preserve">2020-07-17</t>
        </is>
      </c>
      <c r="B1900" s="16">
        <v>44029</v>
      </c>
      <c r="C1900" s="8">
        <v>60</v>
      </c>
      <c r="D1900" s="4">
        <v>16322814</v>
      </c>
      <c r="E1900" s="0" t="str">
        <f>"jul20"</f>
        <v>jul20</v>
      </c>
      <c r="F1900" s="4">
        <v>0</v>
      </c>
    </row>
    <row r="1901">
      <c r="A1901" s="0" t="inlineStr">
        <is>
          <t xml:space="preserve">2020-07-20</t>
        </is>
      </c>
      <c r="B1901" s="16">
        <v>44032</v>
      </c>
      <c r="C1901" s="8">
        <v>61.15</v>
      </c>
      <c r="D1901" s="4">
        <v>16868660</v>
      </c>
      <c r="E1901" s="0" t="str">
        <f>"jul20"</f>
        <v>jul20</v>
      </c>
      <c r="F1901" s="4">
        <v>0</v>
      </c>
    </row>
    <row r="1902">
      <c r="A1902" s="0" t="inlineStr">
        <is>
          <t xml:space="preserve">2020-07-21</t>
        </is>
      </c>
      <c r="B1902" s="16">
        <v>44033</v>
      </c>
      <c r="C1902" s="8">
        <v>60.7</v>
      </c>
      <c r="D1902" s="4">
        <v>19830305</v>
      </c>
      <c r="E1902" s="0" t="str">
        <f>"jul20"</f>
        <v>jul20</v>
      </c>
      <c r="F1902" s="4">
        <v>0</v>
      </c>
    </row>
    <row r="1903">
      <c r="A1903" s="0" t="inlineStr">
        <is>
          <t xml:space="preserve">2020-07-22</t>
        </is>
      </c>
      <c r="B1903" s="16">
        <v>44034</v>
      </c>
      <c r="C1903" s="8">
        <v>61.05</v>
      </c>
      <c r="D1903" s="4">
        <v>18959921</v>
      </c>
      <c r="E1903" s="0" t="str">
        <f>"jul20"</f>
        <v>jul20</v>
      </c>
      <c r="F1903" s="4">
        <v>0</v>
      </c>
    </row>
    <row r="1904">
      <c r="A1904" s="0" t="inlineStr">
        <is>
          <t xml:space="preserve">2020-07-23</t>
        </is>
      </c>
      <c r="B1904" s="16">
        <v>44035</v>
      </c>
      <c r="C1904" s="8">
        <v>60.4</v>
      </c>
      <c r="D1904" s="4">
        <v>43518551</v>
      </c>
      <c r="E1904" s="0" t="str">
        <f>"jul20"</f>
        <v>jul20</v>
      </c>
      <c r="F1904" s="4">
        <v>0</v>
      </c>
    </row>
    <row r="1905">
      <c r="A1905" s="0" t="inlineStr">
        <is>
          <t xml:space="preserve">2020-07-24</t>
        </is>
      </c>
      <c r="B1905" s="16">
        <v>44036</v>
      </c>
      <c r="C1905" s="8">
        <v>50.59</v>
      </c>
      <c r="D1905" s="4">
        <v>182269902</v>
      </c>
      <c r="E1905" s="0" t="str">
        <f>"jul20"</f>
        <v>jul20</v>
      </c>
      <c r="F1905" s="4">
        <v>0</v>
      </c>
    </row>
    <row r="1906">
      <c r="A1906" s="0" t="inlineStr">
        <is>
          <t xml:space="preserve">2020-07-27</t>
        </is>
      </c>
      <c r="B1906" s="16">
        <v>44039</v>
      </c>
      <c r="C1906" s="8">
        <v>49.57</v>
      </c>
      <c r="D1906" s="4">
        <v>107526547</v>
      </c>
      <c r="E1906" s="0" t="str">
        <f>"jul20"</f>
        <v>jul20</v>
      </c>
      <c r="F1906" s="4">
        <v>0</v>
      </c>
    </row>
    <row r="1907">
      <c r="A1907" s="0" t="inlineStr">
        <is>
          <t xml:space="preserve">2020-07-28</t>
        </is>
      </c>
      <c r="B1907" s="16">
        <v>44040</v>
      </c>
      <c r="C1907" s="8">
        <v>49.24</v>
      </c>
      <c r="D1907" s="4">
        <v>62362611</v>
      </c>
      <c r="E1907" s="0" t="str">
        <f>"jul20"</f>
        <v>jul20</v>
      </c>
      <c r="F1907" s="4">
        <v>0</v>
      </c>
    </row>
    <row r="1908">
      <c r="A1908" s="0" t="inlineStr">
        <is>
          <t xml:space="preserve">2020-07-29</t>
        </is>
      </c>
      <c r="B1908" s="16">
        <v>44041</v>
      </c>
      <c r="C1908" s="8">
        <v>48.07</v>
      </c>
      <c r="D1908" s="4">
        <v>60500806</v>
      </c>
      <c r="E1908" s="0" t="str">
        <f>"jul20"</f>
        <v>jul20</v>
      </c>
      <c r="F1908" s="4">
        <v>0</v>
      </c>
    </row>
    <row r="1909">
      <c r="A1909" s="0" t="inlineStr">
        <is>
          <t xml:space="preserve">2020-07-30</t>
        </is>
      </c>
      <c r="B1909" s="16">
        <v>44042</v>
      </c>
      <c r="C1909" s="8">
        <v>47.99</v>
      </c>
      <c r="D1909" s="4">
        <v>39735185</v>
      </c>
      <c r="E1909" s="0" t="str">
        <f>"jul20"</f>
        <v>jul20</v>
      </c>
      <c r="F1909" s="4">
        <v>0</v>
      </c>
    </row>
    <row r="1910">
      <c r="A1910" s="0" t="inlineStr">
        <is>
          <t xml:space="preserve">2020-07-31</t>
        </is>
      </c>
      <c r="B1910" s="16">
        <v>44043</v>
      </c>
      <c r="C1910" s="8">
        <v>47.73</v>
      </c>
      <c r="D1910" s="4">
        <v>46569883</v>
      </c>
      <c r="E1910" s="0" t="str">
        <f>"jul20"</f>
        <v>jul20</v>
      </c>
      <c r="F1910" s="4">
        <v>1</v>
      </c>
    </row>
    <row r="1911">
      <c r="A1911" s="0" t="inlineStr">
        <is>
          <t xml:space="preserve">2020-08-03</t>
        </is>
      </c>
      <c r="B1911" s="16">
        <v>44046</v>
      </c>
      <c r="C1911" s="8">
        <v>48.3</v>
      </c>
      <c r="D1911" s="4">
        <v>31767139</v>
      </c>
      <c r="E1911" s="0" t="str">
        <f>"aug20"</f>
        <v>aug20</v>
      </c>
      <c r="F1911" s="4">
        <v>0</v>
      </c>
    </row>
    <row r="1912">
      <c r="A1912" s="0" t="inlineStr">
        <is>
          <t xml:space="preserve">2020-08-04</t>
        </is>
      </c>
      <c r="B1912" s="16">
        <v>44047</v>
      </c>
      <c r="C1912" s="8">
        <v>49.13</v>
      </c>
      <c r="D1912" s="4">
        <v>29045836</v>
      </c>
      <c r="E1912" s="0" t="str">
        <f>"aug20"</f>
        <v>aug20</v>
      </c>
      <c r="F1912" s="4">
        <v>0</v>
      </c>
    </row>
    <row r="1913">
      <c r="A1913" s="0" t="inlineStr">
        <is>
          <t xml:space="preserve">2020-08-05</t>
        </is>
      </c>
      <c r="B1913" s="16">
        <v>44048</v>
      </c>
      <c r="C1913" s="8">
        <v>48.92</v>
      </c>
      <c r="D1913" s="4">
        <v>29471066</v>
      </c>
      <c r="E1913" s="0" t="str">
        <f>"aug20"</f>
        <v>aug20</v>
      </c>
      <c r="F1913" s="4">
        <v>0</v>
      </c>
    </row>
    <row r="1914">
      <c r="A1914" s="0" t="inlineStr">
        <is>
          <t xml:space="preserve">2020-08-06</t>
        </is>
      </c>
      <c r="B1914" s="16">
        <v>44049</v>
      </c>
      <c r="C1914" s="8">
        <v>48.57</v>
      </c>
      <c r="D1914" s="4">
        <v>23795529</v>
      </c>
      <c r="E1914" s="0" t="str">
        <f>"aug20"</f>
        <v>aug20</v>
      </c>
      <c r="F1914" s="4">
        <v>0</v>
      </c>
    </row>
    <row r="1915">
      <c r="A1915" s="0" t="inlineStr">
        <is>
          <t xml:space="preserve">2020-08-07</t>
        </is>
      </c>
      <c r="B1915" s="16">
        <v>44050</v>
      </c>
      <c r="C1915" s="8">
        <v>48.03</v>
      </c>
      <c r="D1915" s="4">
        <v>36765228</v>
      </c>
      <c r="E1915" s="0" t="str">
        <f>"aug20"</f>
        <v>aug20</v>
      </c>
      <c r="F1915" s="4">
        <v>0</v>
      </c>
    </row>
    <row r="1916">
      <c r="A1916" s="0" t="inlineStr">
        <is>
          <t xml:space="preserve">2020-08-10</t>
        </is>
      </c>
      <c r="B1916" s="16">
        <v>44053</v>
      </c>
      <c r="C1916" s="8">
        <v>49.22</v>
      </c>
      <c r="D1916" s="4">
        <v>37442609</v>
      </c>
      <c r="E1916" s="0" t="str">
        <f>"aug20"</f>
        <v>aug20</v>
      </c>
      <c r="F1916" s="4">
        <v>0</v>
      </c>
    </row>
    <row r="1917">
      <c r="A1917" s="0" t="inlineStr">
        <is>
          <t xml:space="preserve">2020-08-11</t>
        </is>
      </c>
      <c r="B1917" s="16">
        <v>44054</v>
      </c>
      <c r="C1917" s="8">
        <v>48.19</v>
      </c>
      <c r="D1917" s="4">
        <v>35348092</v>
      </c>
      <c r="E1917" s="0" t="str">
        <f>"aug20"</f>
        <v>aug20</v>
      </c>
      <c r="F1917" s="4">
        <v>0</v>
      </c>
    </row>
    <row r="1918">
      <c r="A1918" s="0" t="inlineStr">
        <is>
          <t xml:space="preserve">2020-08-12</t>
        </is>
      </c>
      <c r="B1918" s="16">
        <v>44055</v>
      </c>
      <c r="C1918" s="8">
        <v>49.19</v>
      </c>
      <c r="D1918" s="4">
        <v>30687169</v>
      </c>
      <c r="E1918" s="0" t="str">
        <f>"aug20"</f>
        <v>aug20</v>
      </c>
      <c r="F1918" s="4">
        <v>0</v>
      </c>
    </row>
    <row r="1919">
      <c r="A1919" s="0" t="inlineStr">
        <is>
          <t xml:space="preserve">2020-08-13</t>
        </is>
      </c>
      <c r="B1919" s="16">
        <v>44056</v>
      </c>
      <c r="C1919" s="8">
        <v>48.56</v>
      </c>
      <c r="D1919" s="4">
        <v>24774512</v>
      </c>
      <c r="E1919" s="0" t="str">
        <f>"aug20"</f>
        <v>aug20</v>
      </c>
      <c r="F1919" s="4">
        <v>0</v>
      </c>
    </row>
    <row r="1920">
      <c r="A1920" s="0" t="inlineStr">
        <is>
          <t xml:space="preserve">2020-08-14</t>
        </is>
      </c>
      <c r="B1920" s="16">
        <v>44057</v>
      </c>
      <c r="C1920" s="8">
        <v>48.89</v>
      </c>
      <c r="D1920" s="4">
        <v>22321168</v>
      </c>
      <c r="E1920" s="0" t="str">
        <f>"aug20"</f>
        <v>aug20</v>
      </c>
      <c r="F1920" s="4">
        <v>0</v>
      </c>
    </row>
    <row r="1921">
      <c r="A1921" s="0" t="inlineStr">
        <is>
          <t xml:space="preserve">2020-08-17</t>
        </is>
      </c>
      <c r="B1921" s="16">
        <v>44060</v>
      </c>
      <c r="C1921" s="8">
        <v>48.93</v>
      </c>
      <c r="D1921" s="4">
        <v>20018273</v>
      </c>
      <c r="E1921" s="0" t="str">
        <f>"aug20"</f>
        <v>aug20</v>
      </c>
      <c r="F1921" s="4">
        <v>0</v>
      </c>
    </row>
    <row r="1922">
      <c r="A1922" s="0" t="inlineStr">
        <is>
          <t xml:space="preserve">2020-08-18</t>
        </is>
      </c>
      <c r="B1922" s="16">
        <v>44061</v>
      </c>
      <c r="C1922" s="8">
        <v>48.65</v>
      </c>
      <c r="D1922" s="4">
        <v>19251395</v>
      </c>
      <c r="E1922" s="0" t="str">
        <f>"aug20"</f>
        <v>aug20</v>
      </c>
      <c r="F1922" s="4">
        <v>0</v>
      </c>
    </row>
    <row r="1923">
      <c r="A1923" s="0" t="inlineStr">
        <is>
          <t xml:space="preserve">2020-08-19</t>
        </is>
      </c>
      <c r="B1923" s="16">
        <v>44062</v>
      </c>
      <c r="C1923" s="8">
        <v>48.33</v>
      </c>
      <c r="D1923" s="4">
        <v>27774975</v>
      </c>
      <c r="E1923" s="0" t="str">
        <f>"aug20"</f>
        <v>aug20</v>
      </c>
      <c r="F1923" s="4">
        <v>0</v>
      </c>
    </row>
    <row r="1924">
      <c r="A1924" s="0" t="inlineStr">
        <is>
          <t xml:space="preserve">2020-08-20</t>
        </is>
      </c>
      <c r="B1924" s="16">
        <v>44063</v>
      </c>
      <c r="C1924" s="8">
        <v>49.17</v>
      </c>
      <c r="D1924" s="4">
        <v>55081342</v>
      </c>
      <c r="E1924" s="0" t="str">
        <f>"aug20"</f>
        <v>aug20</v>
      </c>
      <c r="F1924" s="4">
        <v>0</v>
      </c>
    </row>
    <row r="1925">
      <c r="A1925" s="0" t="inlineStr">
        <is>
          <t xml:space="preserve">2020-08-21</t>
        </is>
      </c>
      <c r="B1925" s="16">
        <v>44064</v>
      </c>
      <c r="C1925" s="8">
        <v>49.28</v>
      </c>
      <c r="D1925" s="4">
        <v>34316470</v>
      </c>
      <c r="E1925" s="0" t="str">
        <f>"aug20"</f>
        <v>aug20</v>
      </c>
      <c r="F1925" s="4">
        <v>0</v>
      </c>
    </row>
    <row r="1926">
      <c r="A1926" s="0" t="inlineStr">
        <is>
          <t xml:space="preserve">2020-08-24</t>
        </is>
      </c>
      <c r="B1926" s="16">
        <v>44067</v>
      </c>
      <c r="C1926" s="8">
        <v>49.14</v>
      </c>
      <c r="D1926" s="4">
        <v>36295307</v>
      </c>
      <c r="E1926" s="0" t="str">
        <f>"aug20"</f>
        <v>aug20</v>
      </c>
      <c r="F1926" s="4">
        <v>0</v>
      </c>
    </row>
    <row r="1927">
      <c r="A1927" s="0" t="inlineStr">
        <is>
          <t xml:space="preserve">2020-08-25</t>
        </is>
      </c>
      <c r="B1927" s="16">
        <v>44068</v>
      </c>
      <c r="C1927" s="8">
        <v>49.43</v>
      </c>
      <c r="D1927" s="4">
        <v>38384329</v>
      </c>
      <c r="E1927" s="0" t="str">
        <f>"aug20"</f>
        <v>aug20</v>
      </c>
      <c r="F1927" s="4">
        <v>0</v>
      </c>
    </row>
    <row r="1928">
      <c r="A1928" s="0" t="inlineStr">
        <is>
          <t xml:space="preserve">2020-08-26</t>
        </is>
      </c>
      <c r="B1928" s="16">
        <v>44069</v>
      </c>
      <c r="C1928" s="8">
        <v>49.55</v>
      </c>
      <c r="D1928" s="4">
        <v>28616620</v>
      </c>
      <c r="E1928" s="0" t="str">
        <f>"aug20"</f>
        <v>aug20</v>
      </c>
      <c r="F1928" s="4">
        <v>0</v>
      </c>
    </row>
    <row r="1929">
      <c r="A1929" s="0" t="inlineStr">
        <is>
          <t xml:space="preserve">2020-08-27</t>
        </is>
      </c>
      <c r="B1929" s="16">
        <v>44070</v>
      </c>
      <c r="C1929" s="8">
        <v>49.4</v>
      </c>
      <c r="D1929" s="4">
        <v>24420613</v>
      </c>
      <c r="E1929" s="0" t="str">
        <f>"aug20"</f>
        <v>aug20</v>
      </c>
      <c r="F1929" s="4">
        <v>0</v>
      </c>
    </row>
    <row r="1930">
      <c r="A1930" s="0" t="inlineStr">
        <is>
          <t xml:space="preserve">2020-08-28</t>
        </is>
      </c>
      <c r="B1930" s="16">
        <v>44071</v>
      </c>
      <c r="C1930" s="8">
        <v>50.43</v>
      </c>
      <c r="D1930" s="4">
        <v>35384684</v>
      </c>
      <c r="E1930" s="0" t="str">
        <f>"aug20"</f>
        <v>aug20</v>
      </c>
      <c r="F1930" s="4">
        <v>0</v>
      </c>
    </row>
    <row r="1931">
      <c r="A1931" s="0" t="inlineStr">
        <is>
          <t xml:space="preserve">2020-08-31</t>
        </is>
      </c>
      <c r="B1931" s="16">
        <v>44074</v>
      </c>
      <c r="C1931" s="8">
        <v>50.95</v>
      </c>
      <c r="D1931" s="4">
        <v>46114133</v>
      </c>
      <c r="E1931" s="0" t="str">
        <f>"aug20"</f>
        <v>aug20</v>
      </c>
      <c r="F1931" s="4">
        <v>1</v>
      </c>
    </row>
    <row r="1932">
      <c r="A1932" s="0" t="inlineStr">
        <is>
          <t xml:space="preserve">2020-09-01</t>
        </is>
      </c>
      <c r="B1932" s="16">
        <v>44075</v>
      </c>
      <c r="C1932" s="8">
        <v>50.79</v>
      </c>
      <c r="D1932" s="4">
        <v>30522707</v>
      </c>
      <c r="E1932" s="0" t="str">
        <f>"sep20"</f>
        <v>sep20</v>
      </c>
      <c r="F1932" s="4">
        <v>0</v>
      </c>
    </row>
    <row r="1933">
      <c r="A1933" s="0" t="inlineStr">
        <is>
          <t xml:space="preserve">2020-09-02</t>
        </is>
      </c>
      <c r="B1933" s="16">
        <v>44076</v>
      </c>
      <c r="C1933" s="8">
        <v>52.25</v>
      </c>
      <c r="D1933" s="4">
        <v>53000730</v>
      </c>
      <c r="E1933" s="0" t="str">
        <f>"sep20"</f>
        <v>sep20</v>
      </c>
      <c r="F1933" s="4">
        <v>0</v>
      </c>
    </row>
    <row r="1934">
      <c r="A1934" s="0" t="inlineStr">
        <is>
          <t xml:space="preserve">2020-09-03</t>
        </is>
      </c>
      <c r="B1934" s="16">
        <v>44077</v>
      </c>
      <c r="C1934" s="8">
        <v>50.39</v>
      </c>
      <c r="D1934" s="4">
        <v>47394340</v>
      </c>
      <c r="E1934" s="0" t="str">
        <f>"sep20"</f>
        <v>sep20</v>
      </c>
      <c r="F1934" s="4">
        <v>0</v>
      </c>
    </row>
    <row r="1935">
      <c r="A1935" s="0" t="inlineStr">
        <is>
          <t xml:space="preserve">2020-09-04</t>
        </is>
      </c>
      <c r="B1935" s="16">
        <v>44078</v>
      </c>
      <c r="C1935" s="8">
        <v>50.08</v>
      </c>
      <c r="D1935" s="4">
        <v>43318369</v>
      </c>
      <c r="E1935" s="0" t="str">
        <f>"sep20"</f>
        <v>sep20</v>
      </c>
      <c r="F1935" s="4">
        <v>0</v>
      </c>
    </row>
    <row r="1936">
      <c r="A1936" s="0" t="inlineStr">
        <is>
          <t xml:space="preserve">2020-09-08</t>
        </is>
      </c>
      <c r="B1936" s="16">
        <v>44082</v>
      </c>
      <c r="C1936" s="8">
        <v>48.91</v>
      </c>
      <c r="D1936" s="4">
        <v>39752694</v>
      </c>
      <c r="E1936" s="0" t="str">
        <f>"sep20"</f>
        <v>sep20</v>
      </c>
      <c r="F1936" s="4">
        <v>0</v>
      </c>
    </row>
    <row r="1937">
      <c r="A1937" s="0" t="inlineStr">
        <is>
          <t xml:space="preserve">2020-09-09</t>
        </is>
      </c>
      <c r="B1937" s="16">
        <v>44083</v>
      </c>
      <c r="C1937" s="8">
        <v>49.62</v>
      </c>
      <c r="D1937" s="4">
        <v>33437273</v>
      </c>
      <c r="E1937" s="0" t="str">
        <f>"sep20"</f>
        <v>sep20</v>
      </c>
      <c r="F1937" s="4">
        <v>0</v>
      </c>
    </row>
    <row r="1938">
      <c r="A1938" s="0" t="inlineStr">
        <is>
          <t xml:space="preserve">2020-09-10</t>
        </is>
      </c>
      <c r="B1938" s="16">
        <v>44084</v>
      </c>
      <c r="C1938" s="8">
        <v>48.96</v>
      </c>
      <c r="D1938" s="4">
        <v>32649149</v>
      </c>
      <c r="E1938" s="0" t="str">
        <f>"sep20"</f>
        <v>sep20</v>
      </c>
      <c r="F1938" s="4">
        <v>0</v>
      </c>
    </row>
    <row r="1939">
      <c r="A1939" s="0" t="inlineStr">
        <is>
          <t xml:space="preserve">2020-09-11</t>
        </is>
      </c>
      <c r="B1939" s="16">
        <v>44085</v>
      </c>
      <c r="C1939" s="8">
        <v>49.28</v>
      </c>
      <c r="D1939" s="4">
        <v>29333570</v>
      </c>
      <c r="E1939" s="0" t="str">
        <f>"sep20"</f>
        <v>sep20</v>
      </c>
      <c r="F1939" s="4">
        <v>0</v>
      </c>
    </row>
    <row r="1940">
      <c r="A1940" s="0" t="inlineStr">
        <is>
          <t xml:space="preserve">2020-09-14</t>
        </is>
      </c>
      <c r="B1940" s="16">
        <v>44088</v>
      </c>
      <c r="C1940" s="8">
        <v>49.41</v>
      </c>
      <c r="D1940" s="4">
        <v>27212491</v>
      </c>
      <c r="E1940" s="0" t="str">
        <f>"sep20"</f>
        <v>sep20</v>
      </c>
      <c r="F1940" s="4">
        <v>0</v>
      </c>
    </row>
    <row r="1941">
      <c r="A1941" s="0" t="inlineStr">
        <is>
          <t xml:space="preserve">2020-09-15</t>
        </is>
      </c>
      <c r="B1941" s="16">
        <v>44089</v>
      </c>
      <c r="C1941" s="8">
        <v>50</v>
      </c>
      <c r="D1941" s="4">
        <v>27598263</v>
      </c>
      <c r="E1941" s="0" t="str">
        <f>"sep20"</f>
        <v>sep20</v>
      </c>
      <c r="F1941" s="4">
        <v>0</v>
      </c>
    </row>
    <row r="1942">
      <c r="A1942" s="0" t="inlineStr">
        <is>
          <t xml:space="preserve">2020-09-16</t>
        </is>
      </c>
      <c r="B1942" s="16">
        <v>44090</v>
      </c>
      <c r="C1942" s="8">
        <v>50.37</v>
      </c>
      <c r="D1942" s="4">
        <v>26555283</v>
      </c>
      <c r="E1942" s="0" t="str">
        <f>"sep20"</f>
        <v>sep20</v>
      </c>
      <c r="F1942" s="4">
        <v>0</v>
      </c>
    </row>
    <row r="1943">
      <c r="A1943" s="0" t="inlineStr">
        <is>
          <t xml:space="preserve">2020-09-17</t>
        </is>
      </c>
      <c r="B1943" s="16">
        <v>44091</v>
      </c>
      <c r="C1943" s="8">
        <v>50.32</v>
      </c>
      <c r="D1943" s="4">
        <v>26959934</v>
      </c>
      <c r="E1943" s="0" t="str">
        <f>"sep20"</f>
        <v>sep20</v>
      </c>
      <c r="F1943" s="4">
        <v>0</v>
      </c>
    </row>
    <row r="1944">
      <c r="A1944" s="0" t="inlineStr">
        <is>
          <t xml:space="preserve">2020-09-18</t>
        </is>
      </c>
      <c r="B1944" s="16">
        <v>44092</v>
      </c>
      <c r="C1944" s="8">
        <v>49.89</v>
      </c>
      <c r="D1944" s="4">
        <v>50123495</v>
      </c>
      <c r="E1944" s="0" t="str">
        <f>"sep20"</f>
        <v>sep20</v>
      </c>
      <c r="F1944" s="4">
        <v>0</v>
      </c>
    </row>
    <row r="1945">
      <c r="A1945" s="0" t="inlineStr">
        <is>
          <t xml:space="preserve">2020-09-21</t>
        </is>
      </c>
      <c r="B1945" s="16">
        <v>44095</v>
      </c>
      <c r="C1945" s="8">
        <v>49.72</v>
      </c>
      <c r="D1945" s="4">
        <v>27377117</v>
      </c>
      <c r="E1945" s="0" t="str">
        <f>"sep20"</f>
        <v>sep20</v>
      </c>
      <c r="F1945" s="4">
        <v>0</v>
      </c>
    </row>
    <row r="1946">
      <c r="A1946" s="0" t="inlineStr">
        <is>
          <t xml:space="preserve">2020-09-22</t>
        </is>
      </c>
      <c r="B1946" s="16">
        <v>44096</v>
      </c>
      <c r="C1946" s="8">
        <v>49.95</v>
      </c>
      <c r="D1946" s="4">
        <v>22290855</v>
      </c>
      <c r="E1946" s="0" t="str">
        <f>"sep20"</f>
        <v>sep20</v>
      </c>
      <c r="F1946" s="4">
        <v>0</v>
      </c>
    </row>
    <row r="1947">
      <c r="A1947" s="0" t="inlineStr">
        <is>
          <t xml:space="preserve">2020-09-23</t>
        </is>
      </c>
      <c r="B1947" s="16">
        <v>44097</v>
      </c>
      <c r="C1947" s="8">
        <v>48.82</v>
      </c>
      <c r="D1947" s="4">
        <v>30078801</v>
      </c>
      <c r="E1947" s="0" t="str">
        <f>"sep20"</f>
        <v>sep20</v>
      </c>
      <c r="F1947" s="4">
        <v>0</v>
      </c>
    </row>
    <row r="1948">
      <c r="A1948" s="0" t="inlineStr">
        <is>
          <t xml:space="preserve">2020-09-24</t>
        </is>
      </c>
      <c r="B1948" s="16">
        <v>44098</v>
      </c>
      <c r="C1948" s="8">
        <v>49.16</v>
      </c>
      <c r="D1948" s="4">
        <v>29343397</v>
      </c>
      <c r="E1948" s="0" t="str">
        <f>"sep20"</f>
        <v>sep20</v>
      </c>
      <c r="F1948" s="4">
        <v>0</v>
      </c>
    </row>
    <row r="1949">
      <c r="A1949" s="0" t="inlineStr">
        <is>
          <t xml:space="preserve">2020-09-25</t>
        </is>
      </c>
      <c r="B1949" s="16">
        <v>44099</v>
      </c>
      <c r="C1949" s="8">
        <v>49.94</v>
      </c>
      <c r="D1949" s="4">
        <v>26633411</v>
      </c>
      <c r="E1949" s="0" t="str">
        <f>"sep20"</f>
        <v>sep20</v>
      </c>
      <c r="F1949" s="4">
        <v>0</v>
      </c>
    </row>
    <row r="1950">
      <c r="A1950" s="0" t="inlineStr">
        <is>
          <t xml:space="preserve">2020-09-28</t>
        </is>
      </c>
      <c r="B1950" s="16">
        <v>44102</v>
      </c>
      <c r="C1950" s="8">
        <v>51.43</v>
      </c>
      <c r="D1950" s="4">
        <v>29652247</v>
      </c>
      <c r="E1950" s="0" t="str">
        <f>"sep20"</f>
        <v>sep20</v>
      </c>
      <c r="F1950" s="4">
        <v>0</v>
      </c>
    </row>
    <row r="1951">
      <c r="A1951" s="0" t="inlineStr">
        <is>
          <t xml:space="preserve">2020-09-29</t>
        </is>
      </c>
      <c r="B1951" s="16">
        <v>44103</v>
      </c>
      <c r="C1951" s="8">
        <v>51.19</v>
      </c>
      <c r="D1951" s="4">
        <v>19687447</v>
      </c>
      <c r="E1951" s="0" t="str">
        <f>"sep20"</f>
        <v>sep20</v>
      </c>
      <c r="F1951" s="4">
        <v>0</v>
      </c>
    </row>
    <row r="1952">
      <c r="A1952" s="0" t="inlineStr">
        <is>
          <t xml:space="preserve">2020-09-30</t>
        </is>
      </c>
      <c r="B1952" s="16">
        <v>44104</v>
      </c>
      <c r="C1952" s="8">
        <v>51.78</v>
      </c>
      <c r="D1952" s="4">
        <v>27711346</v>
      </c>
      <c r="E1952" s="0" t="str">
        <f>"sep20"</f>
        <v>sep20</v>
      </c>
      <c r="F1952" s="4">
        <v>1</v>
      </c>
    </row>
    <row r="1953">
      <c r="A1953" s="0" t="inlineStr">
        <is>
          <t xml:space="preserve">2020-10-01</t>
        </is>
      </c>
      <c r="B1953" s="16">
        <v>44105</v>
      </c>
      <c r="C1953" s="8">
        <v>52.24</v>
      </c>
      <c r="D1953" s="4">
        <v>22127580</v>
      </c>
      <c r="E1953" s="0" t="str">
        <f>"oct20"</f>
        <v>oct20</v>
      </c>
      <c r="F1953" s="4">
        <v>0</v>
      </c>
    </row>
    <row r="1954">
      <c r="A1954" s="0" t="inlineStr">
        <is>
          <t xml:space="preserve">2020-10-02</t>
        </is>
      </c>
      <c r="B1954" s="16">
        <v>44106</v>
      </c>
      <c r="C1954" s="8">
        <v>51.01</v>
      </c>
      <c r="D1954" s="4">
        <v>25811766</v>
      </c>
      <c r="E1954" s="0" t="str">
        <f>"oct20"</f>
        <v>oct20</v>
      </c>
      <c r="F1954" s="4">
        <v>0</v>
      </c>
    </row>
    <row r="1955">
      <c r="A1955" s="0" t="inlineStr">
        <is>
          <t xml:space="preserve">2020-10-05</t>
        </is>
      </c>
      <c r="B1955" s="16">
        <v>44109</v>
      </c>
      <c r="C1955" s="8">
        <v>51.69</v>
      </c>
      <c r="D1955" s="4">
        <v>20883245</v>
      </c>
      <c r="E1955" s="0" t="str">
        <f>"oct20"</f>
        <v>oct20</v>
      </c>
      <c r="F1955" s="4">
        <v>0</v>
      </c>
    </row>
    <row r="1956">
      <c r="A1956" s="0" t="inlineStr">
        <is>
          <t xml:space="preserve">2020-10-06</t>
        </is>
      </c>
      <c r="B1956" s="16">
        <v>44110</v>
      </c>
      <c r="C1956" s="8">
        <v>51.37</v>
      </c>
      <c r="D1956" s="4">
        <v>25642790</v>
      </c>
      <c r="E1956" s="0" t="str">
        <f>"oct20"</f>
        <v>oct20</v>
      </c>
      <c r="F1956" s="4">
        <v>0</v>
      </c>
    </row>
    <row r="1957">
      <c r="A1957" s="0" t="inlineStr">
        <is>
          <t xml:space="preserve">2020-10-07</t>
        </is>
      </c>
      <c r="B1957" s="16">
        <v>44111</v>
      </c>
      <c r="C1957" s="8">
        <v>52.67</v>
      </c>
      <c r="D1957" s="4">
        <v>21978673</v>
      </c>
      <c r="E1957" s="0" t="str">
        <f>"oct20"</f>
        <v>oct20</v>
      </c>
      <c r="F1957" s="4">
        <v>0</v>
      </c>
    </row>
    <row r="1958">
      <c r="A1958" s="0" t="inlineStr">
        <is>
          <t xml:space="preserve">2020-10-08</t>
        </is>
      </c>
      <c r="B1958" s="16">
        <v>44112</v>
      </c>
      <c r="C1958" s="8">
        <v>53.37</v>
      </c>
      <c r="D1958" s="4">
        <v>22369537</v>
      </c>
      <c r="E1958" s="0" t="str">
        <f>"oct20"</f>
        <v>oct20</v>
      </c>
      <c r="F1958" s="4">
        <v>0</v>
      </c>
    </row>
    <row r="1959">
      <c r="A1959" s="0" t="inlineStr">
        <is>
          <t xml:space="preserve">2020-10-09</t>
        </is>
      </c>
      <c r="B1959" s="16">
        <v>44113</v>
      </c>
      <c r="C1959" s="8">
        <v>52.82</v>
      </c>
      <c r="D1959" s="4">
        <v>24343898</v>
      </c>
      <c r="E1959" s="0" t="str">
        <f>"oct20"</f>
        <v>oct20</v>
      </c>
      <c r="F1959" s="4">
        <v>0</v>
      </c>
    </row>
    <row r="1960">
      <c r="A1960" s="0" t="inlineStr">
        <is>
          <t xml:space="preserve">2020-10-12</t>
        </is>
      </c>
      <c r="B1960" s="16">
        <v>44116</v>
      </c>
      <c r="C1960" s="8">
        <v>53.88</v>
      </c>
      <c r="D1960" s="4">
        <v>27303474</v>
      </c>
      <c r="E1960" s="0" t="str">
        <f>"oct20"</f>
        <v>oct20</v>
      </c>
      <c r="F1960" s="4">
        <v>0</v>
      </c>
    </row>
    <row r="1961">
      <c r="A1961" s="0" t="inlineStr">
        <is>
          <t xml:space="preserve">2020-10-13</t>
        </is>
      </c>
      <c r="B1961" s="16">
        <v>44117</v>
      </c>
      <c r="C1961" s="8">
        <v>53.83</v>
      </c>
      <c r="D1961" s="4">
        <v>20005769</v>
      </c>
      <c r="E1961" s="0" t="str">
        <f>"oct20"</f>
        <v>oct20</v>
      </c>
      <c r="F1961" s="4">
        <v>0</v>
      </c>
    </row>
    <row r="1962">
      <c r="A1962" s="0" t="inlineStr">
        <is>
          <t xml:space="preserve">2020-10-14</t>
        </is>
      </c>
      <c r="B1962" s="16">
        <v>44118</v>
      </c>
      <c r="C1962" s="8">
        <v>53.55</v>
      </c>
      <c r="D1962" s="4">
        <v>21885105</v>
      </c>
      <c r="E1962" s="0" t="str">
        <f>"oct20"</f>
        <v>oct20</v>
      </c>
      <c r="F1962" s="4">
        <v>0</v>
      </c>
    </row>
    <row r="1963">
      <c r="A1963" s="0" t="inlineStr">
        <is>
          <t xml:space="preserve">2020-10-15</t>
        </is>
      </c>
      <c r="B1963" s="16">
        <v>44119</v>
      </c>
      <c r="C1963" s="8">
        <v>53.85</v>
      </c>
      <c r="D1963" s="4">
        <v>18272865</v>
      </c>
      <c r="E1963" s="0" t="str">
        <f>"oct20"</f>
        <v>oct20</v>
      </c>
      <c r="F1963" s="4">
        <v>0</v>
      </c>
    </row>
    <row r="1964">
      <c r="A1964" s="0" t="inlineStr">
        <is>
          <t xml:space="preserve">2020-10-16</t>
        </is>
      </c>
      <c r="B1964" s="16">
        <v>44120</v>
      </c>
      <c r="C1964" s="8">
        <v>54.16</v>
      </c>
      <c r="D1964" s="4">
        <v>23421388</v>
      </c>
      <c r="E1964" s="0" t="str">
        <f>"oct20"</f>
        <v>oct20</v>
      </c>
      <c r="F1964" s="4">
        <v>0</v>
      </c>
    </row>
    <row r="1965">
      <c r="A1965" s="0" t="inlineStr">
        <is>
          <t xml:space="preserve">2020-10-19</t>
        </is>
      </c>
      <c r="B1965" s="16">
        <v>44123</v>
      </c>
      <c r="C1965" s="8">
        <v>54.58</v>
      </c>
      <c r="D1965" s="4">
        <v>43537219</v>
      </c>
      <c r="E1965" s="0" t="str">
        <f>"oct20"</f>
        <v>oct20</v>
      </c>
      <c r="F1965" s="4">
        <v>0</v>
      </c>
    </row>
    <row r="1966">
      <c r="A1966" s="0" t="inlineStr">
        <is>
          <t xml:space="preserve">2020-10-20</t>
        </is>
      </c>
      <c r="B1966" s="16">
        <v>44124</v>
      </c>
      <c r="C1966" s="8">
        <v>53.43</v>
      </c>
      <c r="D1966" s="4">
        <v>27224899</v>
      </c>
      <c r="E1966" s="0" t="str">
        <f>"oct20"</f>
        <v>oct20</v>
      </c>
      <c r="F1966" s="4">
        <v>0</v>
      </c>
    </row>
    <row r="1967">
      <c r="A1967" s="0" t="inlineStr">
        <is>
          <t xml:space="preserve">2020-10-21</t>
        </is>
      </c>
      <c r="B1967" s="16">
        <v>44125</v>
      </c>
      <c r="C1967" s="8">
        <v>53.5</v>
      </c>
      <c r="D1967" s="4">
        <v>21866025</v>
      </c>
      <c r="E1967" s="0" t="str">
        <f>"oct20"</f>
        <v>oct20</v>
      </c>
      <c r="F1967" s="4">
        <v>0</v>
      </c>
    </row>
    <row r="1968">
      <c r="A1968" s="0" t="inlineStr">
        <is>
          <t xml:space="preserve">2020-10-22</t>
        </is>
      </c>
      <c r="B1968" s="16">
        <v>44126</v>
      </c>
      <c r="C1968" s="8">
        <v>53.9</v>
      </c>
      <c r="D1968" s="4">
        <v>41522739</v>
      </c>
      <c r="E1968" s="0" t="str">
        <f>"oct20"</f>
        <v>oct20</v>
      </c>
      <c r="F1968" s="4">
        <v>0</v>
      </c>
    </row>
    <row r="1969">
      <c r="A1969" s="0" t="inlineStr">
        <is>
          <t xml:space="preserve">2020-10-23</t>
        </is>
      </c>
      <c r="B1969" s="16">
        <v>44127</v>
      </c>
      <c r="C1969" s="8">
        <v>48.2</v>
      </c>
      <c r="D1969" s="4">
        <v>97322490</v>
      </c>
      <c r="E1969" s="0" t="str">
        <f>"oct20"</f>
        <v>oct20</v>
      </c>
      <c r="F1969" s="4">
        <v>0</v>
      </c>
    </row>
    <row r="1970">
      <c r="A1970" s="0" t="inlineStr">
        <is>
          <t xml:space="preserve">2020-10-26</t>
        </is>
      </c>
      <c r="B1970" s="16">
        <v>44130</v>
      </c>
      <c r="C1970" s="8">
        <v>46.72</v>
      </c>
      <c r="D1970" s="4">
        <v>54161291</v>
      </c>
      <c r="E1970" s="0" t="str">
        <f>"oct20"</f>
        <v>oct20</v>
      </c>
      <c r="F1970" s="4">
        <v>0</v>
      </c>
    </row>
    <row r="1971">
      <c r="A1971" s="0" t="inlineStr">
        <is>
          <t xml:space="preserve">2020-10-27</t>
        </is>
      </c>
      <c r="B1971" s="16">
        <v>44131</v>
      </c>
      <c r="C1971" s="8">
        <v>45.64</v>
      </c>
      <c r="D1971" s="4">
        <v>50130518</v>
      </c>
      <c r="E1971" s="0" t="str">
        <f>"oct20"</f>
        <v>oct20</v>
      </c>
      <c r="F1971" s="4">
        <v>0</v>
      </c>
    </row>
    <row r="1972">
      <c r="A1972" s="0" t="inlineStr">
        <is>
          <t xml:space="preserve">2020-10-28</t>
        </is>
      </c>
      <c r="B1972" s="16">
        <v>44132</v>
      </c>
      <c r="C1972" s="8">
        <v>44.25</v>
      </c>
      <c r="D1972" s="4">
        <v>45066011</v>
      </c>
      <c r="E1972" s="0" t="str">
        <f>"oct20"</f>
        <v>oct20</v>
      </c>
      <c r="F1972" s="4">
        <v>0</v>
      </c>
    </row>
    <row r="1973">
      <c r="A1973" s="0" t="inlineStr">
        <is>
          <t xml:space="preserve">2020-10-29</t>
        </is>
      </c>
      <c r="B1973" s="16">
        <v>44133</v>
      </c>
      <c r="C1973" s="8">
        <v>44.11</v>
      </c>
      <c r="D1973" s="4">
        <v>36796801</v>
      </c>
      <c r="E1973" s="0" t="str">
        <f>"oct20"</f>
        <v>oct20</v>
      </c>
      <c r="F1973" s="4">
        <v>0</v>
      </c>
    </row>
    <row r="1974">
      <c r="A1974" s="0" t="inlineStr">
        <is>
          <t xml:space="preserve">2020-10-30</t>
        </is>
      </c>
      <c r="B1974" s="16">
        <v>44134</v>
      </c>
      <c r="C1974" s="8">
        <v>44.28</v>
      </c>
      <c r="D1974" s="4">
        <v>46794171</v>
      </c>
      <c r="E1974" s="0" t="str">
        <f>"oct20"</f>
        <v>oct20</v>
      </c>
      <c r="F1974" s="4">
        <v>1</v>
      </c>
    </row>
    <row r="1975">
      <c r="A1975" s="0" t="inlineStr">
        <is>
          <t xml:space="preserve">2020-11-02</t>
        </is>
      </c>
      <c r="B1975" s="16">
        <v>44137</v>
      </c>
      <c r="C1975" s="8">
        <v>44.46</v>
      </c>
      <c r="D1975" s="4">
        <v>33856742</v>
      </c>
      <c r="E1975" s="0" t="str">
        <f>"nov20"</f>
        <v>nov20</v>
      </c>
      <c r="F1975" s="4">
        <v>0</v>
      </c>
    </row>
    <row r="1976">
      <c r="A1976" s="0" t="inlineStr">
        <is>
          <t xml:space="preserve">2020-11-03</t>
        </is>
      </c>
      <c r="B1976" s="16">
        <v>44138</v>
      </c>
      <c r="C1976" s="8">
        <v>44.85</v>
      </c>
      <c r="D1976" s="4">
        <v>33587541</v>
      </c>
      <c r="E1976" s="0" t="str">
        <f>"nov20"</f>
        <v>nov20</v>
      </c>
      <c r="F1976" s="4">
        <v>0</v>
      </c>
    </row>
    <row r="1977">
      <c r="A1977" s="0" t="inlineStr">
        <is>
          <t xml:space="preserve">2020-11-04</t>
        </is>
      </c>
      <c r="B1977" s="16">
        <v>44139</v>
      </c>
      <c r="C1977" s="8">
        <v>45.7</v>
      </c>
      <c r="D1977" s="4">
        <v>34748153</v>
      </c>
      <c r="E1977" s="0" t="str">
        <f>"nov20"</f>
        <v>nov20</v>
      </c>
      <c r="F1977" s="4">
        <v>0</v>
      </c>
    </row>
    <row r="1978">
      <c r="A1978" s="0" t="inlineStr">
        <is>
          <t xml:space="preserve">2020-11-05</t>
        </is>
      </c>
      <c r="B1978" s="16">
        <v>44140</v>
      </c>
      <c r="C1978" s="8">
        <v>45.68</v>
      </c>
      <c r="D1978" s="4">
        <v>31103209</v>
      </c>
      <c r="E1978" s="0" t="str">
        <f>"nov20"</f>
        <v>nov20</v>
      </c>
      <c r="F1978" s="4">
        <v>0</v>
      </c>
    </row>
    <row r="1979">
      <c r="A1979" s="0" t="inlineStr">
        <is>
          <t xml:space="preserve">2020-11-06</t>
        </is>
      </c>
      <c r="B1979" s="16">
        <v>44141</v>
      </c>
      <c r="C1979" s="8">
        <v>45.39</v>
      </c>
      <c r="D1979" s="4">
        <v>36233675</v>
      </c>
      <c r="E1979" s="0" t="str">
        <f>"nov20"</f>
        <v>nov20</v>
      </c>
      <c r="F1979" s="4">
        <v>0</v>
      </c>
    </row>
    <row r="1980">
      <c r="A1980" s="0" t="inlineStr">
        <is>
          <t xml:space="preserve">2020-11-09</t>
        </is>
      </c>
      <c r="B1980" s="16">
        <v>44144</v>
      </c>
      <c r="C1980" s="8">
        <v>45.6</v>
      </c>
      <c r="D1980" s="4">
        <v>48481729</v>
      </c>
      <c r="E1980" s="0" t="str">
        <f>"nov20"</f>
        <v>nov20</v>
      </c>
      <c r="F1980" s="4">
        <v>0</v>
      </c>
    </row>
    <row r="1981">
      <c r="A1981" s="0" t="inlineStr">
        <is>
          <t xml:space="preserve">2020-11-10</t>
        </is>
      </c>
      <c r="B1981" s="16">
        <v>44145</v>
      </c>
      <c r="C1981" s="8">
        <v>45.44</v>
      </c>
      <c r="D1981" s="4">
        <v>39224462</v>
      </c>
      <c r="E1981" s="0" t="str">
        <f>"nov20"</f>
        <v>nov20</v>
      </c>
      <c r="F1981" s="4">
        <v>0</v>
      </c>
    </row>
    <row r="1982">
      <c r="A1982" s="0" t="inlineStr">
        <is>
          <t xml:space="preserve">2020-11-11</t>
        </is>
      </c>
      <c r="B1982" s="16">
        <v>44146</v>
      </c>
      <c r="C1982" s="8">
        <v>46.35</v>
      </c>
      <c r="D1982" s="4">
        <v>31496938</v>
      </c>
      <c r="E1982" s="0" t="str">
        <f>"nov20"</f>
        <v>nov20</v>
      </c>
      <c r="F1982" s="4">
        <v>0</v>
      </c>
    </row>
    <row r="1983">
      <c r="A1983" s="0" t="inlineStr">
        <is>
          <t xml:space="preserve">2020-11-12</t>
        </is>
      </c>
      <c r="B1983" s="16">
        <v>44147</v>
      </c>
      <c r="C1983" s="8">
        <v>44.95</v>
      </c>
      <c r="D1983" s="4">
        <v>42909915</v>
      </c>
      <c r="E1983" s="0" t="str">
        <f>"nov20"</f>
        <v>nov20</v>
      </c>
      <c r="F1983" s="4">
        <v>0</v>
      </c>
    </row>
    <row r="1984">
      <c r="A1984" s="0" t="inlineStr">
        <is>
          <t xml:space="preserve">2020-11-13</t>
        </is>
      </c>
      <c r="B1984" s="16">
        <v>44148</v>
      </c>
      <c r="C1984" s="8">
        <v>45.46</v>
      </c>
      <c r="D1984" s="4">
        <v>30898107</v>
      </c>
      <c r="E1984" s="0" t="str">
        <f>"nov20"</f>
        <v>nov20</v>
      </c>
      <c r="F1984" s="4">
        <v>0</v>
      </c>
    </row>
    <row r="1985">
      <c r="A1985" s="0" t="inlineStr">
        <is>
          <t xml:space="preserve">2020-11-16</t>
        </is>
      </c>
      <c r="B1985" s="16">
        <v>44151</v>
      </c>
      <c r="C1985" s="8">
        <v>46.19</v>
      </c>
      <c r="D1985" s="4">
        <v>36306293</v>
      </c>
      <c r="E1985" s="0" t="str">
        <f>"nov20"</f>
        <v>nov20</v>
      </c>
      <c r="F1985" s="4">
        <v>0</v>
      </c>
    </row>
    <row r="1986">
      <c r="A1986" s="0" t="inlineStr">
        <is>
          <t xml:space="preserve">2020-11-17</t>
        </is>
      </c>
      <c r="B1986" s="16">
        <v>44152</v>
      </c>
      <c r="C1986" s="8">
        <v>45.53</v>
      </c>
      <c r="D1986" s="4">
        <v>31072061</v>
      </c>
      <c r="E1986" s="0" t="str">
        <f>"nov20"</f>
        <v>nov20</v>
      </c>
      <c r="F1986" s="4">
        <v>0</v>
      </c>
    </row>
    <row r="1987">
      <c r="A1987" s="0" t="inlineStr">
        <is>
          <t xml:space="preserve">2020-11-18</t>
        </is>
      </c>
      <c r="B1987" s="16">
        <v>44153</v>
      </c>
      <c r="C1987" s="8">
        <v>45.06</v>
      </c>
      <c r="D1987" s="4">
        <v>32817918</v>
      </c>
      <c r="E1987" s="0" t="str">
        <f>"nov20"</f>
        <v>nov20</v>
      </c>
      <c r="F1987" s="4">
        <v>0</v>
      </c>
    </row>
    <row r="1988">
      <c r="A1988" s="0" t="inlineStr">
        <is>
          <t xml:space="preserve">2020-11-19</t>
        </is>
      </c>
      <c r="B1988" s="16">
        <v>44154</v>
      </c>
      <c r="C1988" s="8">
        <v>45.62</v>
      </c>
      <c r="D1988" s="4">
        <v>29469084</v>
      </c>
      <c r="E1988" s="0" t="str">
        <f>"nov20"</f>
        <v>nov20</v>
      </c>
      <c r="F1988" s="4">
        <v>0</v>
      </c>
    </row>
    <row r="1989">
      <c r="A1989" s="0" t="inlineStr">
        <is>
          <t xml:space="preserve">2020-11-20</t>
        </is>
      </c>
      <c r="B1989" s="16">
        <v>44155</v>
      </c>
      <c r="C1989" s="8">
        <v>45.39</v>
      </c>
      <c r="D1989" s="4">
        <v>24199278</v>
      </c>
      <c r="E1989" s="0" t="str">
        <f>"nov20"</f>
        <v>nov20</v>
      </c>
      <c r="F1989" s="4">
        <v>0</v>
      </c>
    </row>
    <row r="1990">
      <c r="A1990" s="0" t="inlineStr">
        <is>
          <t xml:space="preserve">2020-11-23</t>
        </is>
      </c>
      <c r="B1990" s="16">
        <v>44158</v>
      </c>
      <c r="C1990" s="8">
        <v>46.06</v>
      </c>
      <c r="D1990" s="4">
        <v>35489638</v>
      </c>
      <c r="E1990" s="0" t="str">
        <f>"nov20"</f>
        <v>nov20</v>
      </c>
      <c r="F1990" s="4">
        <v>0</v>
      </c>
    </row>
    <row r="1991">
      <c r="A1991" s="0" t="inlineStr">
        <is>
          <t xml:space="preserve">2020-11-24</t>
        </is>
      </c>
      <c r="B1991" s="16">
        <v>44159</v>
      </c>
      <c r="C1991" s="8">
        <v>47.01</v>
      </c>
      <c r="D1991" s="4">
        <v>33901172</v>
      </c>
      <c r="E1991" s="0" t="str">
        <f>"nov20"</f>
        <v>nov20</v>
      </c>
      <c r="F1991" s="4">
        <v>0</v>
      </c>
    </row>
    <row r="1992">
      <c r="A1992" s="0" t="inlineStr">
        <is>
          <t xml:space="preserve">2020-11-25</t>
        </is>
      </c>
      <c r="B1992" s="16">
        <v>44160</v>
      </c>
      <c r="C1992" s="8">
        <v>47.05</v>
      </c>
      <c r="D1992" s="4">
        <v>28126887</v>
      </c>
      <c r="E1992" s="0" t="str">
        <f>"nov20"</f>
        <v>nov20</v>
      </c>
      <c r="F1992" s="4">
        <v>0</v>
      </c>
    </row>
    <row r="1993">
      <c r="A1993" s="0" t="inlineStr">
        <is>
          <t xml:space="preserve">2020-11-27</t>
        </is>
      </c>
      <c r="B1993" s="16">
        <v>44162</v>
      </c>
      <c r="C1993" s="8">
        <v>47.45</v>
      </c>
      <c r="D1993" s="4">
        <v>15921420</v>
      </c>
      <c r="E1993" s="0" t="str">
        <f>"nov20"</f>
        <v>nov20</v>
      </c>
      <c r="F1993" s="4">
        <v>0</v>
      </c>
    </row>
    <row r="1994">
      <c r="A1994" s="0" t="inlineStr">
        <is>
          <t xml:space="preserve">2020-11-30</t>
        </is>
      </c>
      <c r="B1994" s="16">
        <v>44165</v>
      </c>
      <c r="C1994" s="8">
        <v>48.35</v>
      </c>
      <c r="D1994" s="4">
        <v>46332671</v>
      </c>
      <c r="E1994" s="0" t="str">
        <f>"nov20"</f>
        <v>nov20</v>
      </c>
      <c r="F1994" s="4">
        <v>1</v>
      </c>
    </row>
    <row r="1995">
      <c r="A1995" s="0" t="inlineStr">
        <is>
          <t xml:space="preserve">2020-12-01</t>
        </is>
      </c>
      <c r="B1995" s="16">
        <v>44166</v>
      </c>
      <c r="C1995" s="8">
        <v>49.56</v>
      </c>
      <c r="D1995" s="4">
        <v>57778192</v>
      </c>
      <c r="E1995" s="0" t="str">
        <f>"dec20"</f>
        <v>dec20</v>
      </c>
      <c r="F1995" s="4">
        <v>0</v>
      </c>
    </row>
    <row r="1996">
      <c r="A1996" s="0" t="inlineStr">
        <is>
          <t xml:space="preserve">2020-12-02</t>
        </is>
      </c>
      <c r="B1996" s="16">
        <v>44167</v>
      </c>
      <c r="C1996" s="8">
        <v>49.9</v>
      </c>
      <c r="D1996" s="4">
        <v>33753518</v>
      </c>
      <c r="E1996" s="0" t="str">
        <f>"dec20"</f>
        <v>dec20</v>
      </c>
      <c r="F1996" s="4">
        <v>0</v>
      </c>
    </row>
    <row r="1997">
      <c r="A1997" s="0" t="inlineStr">
        <is>
          <t xml:space="preserve">2020-12-03</t>
        </is>
      </c>
      <c r="B1997" s="16">
        <v>44168</v>
      </c>
      <c r="C1997" s="8">
        <v>50.99</v>
      </c>
      <c r="D1997" s="4">
        <v>50261151</v>
      </c>
      <c r="E1997" s="0" t="str">
        <f>"dec20"</f>
        <v>dec20</v>
      </c>
      <c r="F1997" s="4">
        <v>0</v>
      </c>
    </row>
    <row r="1998">
      <c r="A1998" s="0" t="inlineStr">
        <is>
          <t xml:space="preserve">2020-12-04</t>
        </is>
      </c>
      <c r="B1998" s="16">
        <v>44169</v>
      </c>
      <c r="C1998" s="8">
        <v>51.99</v>
      </c>
      <c r="D1998" s="4">
        <v>39767719</v>
      </c>
      <c r="E1998" s="0" t="str">
        <f>"dec20"</f>
        <v>dec20</v>
      </c>
      <c r="F1998" s="4">
        <v>0</v>
      </c>
    </row>
    <row r="1999">
      <c r="A1999" s="0" t="inlineStr">
        <is>
          <t xml:space="preserve">2020-12-07</t>
        </is>
      </c>
      <c r="B1999" s="16">
        <v>44172</v>
      </c>
      <c r="C1999" s="8">
        <v>50.2</v>
      </c>
      <c r="D1999" s="4">
        <v>51040300</v>
      </c>
      <c r="E1999" s="0" t="str">
        <f>"dec20"</f>
        <v>dec20</v>
      </c>
      <c r="F1999" s="4">
        <v>0</v>
      </c>
    </row>
    <row r="2000">
      <c r="A2000" s="0" t="inlineStr">
        <is>
          <t xml:space="preserve">2020-12-08</t>
        </is>
      </c>
      <c r="B2000" s="16">
        <v>44173</v>
      </c>
      <c r="C2000" s="8">
        <v>50.69</v>
      </c>
      <c r="D2000" s="4">
        <v>28956507</v>
      </c>
      <c r="E2000" s="0" t="str">
        <f>"dec20"</f>
        <v>dec20</v>
      </c>
      <c r="F2000" s="4">
        <v>0</v>
      </c>
    </row>
    <row r="2001">
      <c r="A2001" s="0" t="inlineStr">
        <is>
          <t xml:space="preserve">2020-12-09</t>
        </is>
      </c>
      <c r="B2001" s="16">
        <v>44174</v>
      </c>
      <c r="C2001" s="8">
        <v>50.07</v>
      </c>
      <c r="D2001" s="4">
        <v>34068390</v>
      </c>
      <c r="E2001" s="0" t="str">
        <f>"dec20"</f>
        <v>dec20</v>
      </c>
      <c r="F2001" s="4">
        <v>0</v>
      </c>
    </row>
    <row r="2002">
      <c r="A2002" s="0" t="inlineStr">
        <is>
          <t xml:space="preserve">2020-12-10</t>
        </is>
      </c>
      <c r="B2002" s="16">
        <v>44175</v>
      </c>
      <c r="C2002" s="8">
        <v>50.26</v>
      </c>
      <c r="D2002" s="4">
        <v>33705981</v>
      </c>
      <c r="E2002" s="0" t="str">
        <f>"dec20"</f>
        <v>dec20</v>
      </c>
      <c r="F2002" s="4">
        <v>0</v>
      </c>
    </row>
    <row r="2003">
      <c r="A2003" s="0" t="inlineStr">
        <is>
          <t xml:space="preserve">2020-12-11</t>
        </is>
      </c>
      <c r="B2003" s="16">
        <v>44176</v>
      </c>
      <c r="C2003" s="8">
        <v>49.73</v>
      </c>
      <c r="D2003" s="4">
        <v>29398840</v>
      </c>
      <c r="E2003" s="0" t="str">
        <f>"dec20"</f>
        <v>dec20</v>
      </c>
      <c r="F2003" s="4">
        <v>0</v>
      </c>
    </row>
    <row r="2004">
      <c r="A2004" s="0" t="inlineStr">
        <is>
          <t xml:space="preserve">2020-12-14</t>
        </is>
      </c>
      <c r="B2004" s="16">
        <v>44179</v>
      </c>
      <c r="C2004" s="8">
        <v>50.47</v>
      </c>
      <c r="D2004" s="4">
        <v>33436404</v>
      </c>
      <c r="E2004" s="0" t="str">
        <f>"dec20"</f>
        <v>dec20</v>
      </c>
      <c r="F2004" s="4">
        <v>0</v>
      </c>
    </row>
    <row r="2005">
      <c r="A2005" s="0" t="inlineStr">
        <is>
          <t xml:space="preserve">2020-12-15</t>
        </is>
      </c>
      <c r="B2005" s="16">
        <v>44180</v>
      </c>
      <c r="C2005" s="8">
        <v>50.67</v>
      </c>
      <c r="D2005" s="4">
        <v>25472993</v>
      </c>
      <c r="E2005" s="0" t="str">
        <f>"dec20"</f>
        <v>dec20</v>
      </c>
      <c r="F2005" s="4">
        <v>0</v>
      </c>
    </row>
    <row r="2006">
      <c r="A2006" s="0" t="inlineStr">
        <is>
          <t xml:space="preserve">2020-12-16</t>
        </is>
      </c>
      <c r="B2006" s="16">
        <v>44181</v>
      </c>
      <c r="C2006" s="8">
        <v>51.12</v>
      </c>
      <c r="D2006" s="4">
        <v>28350977</v>
      </c>
      <c r="E2006" s="0" t="str">
        <f>"dec20"</f>
        <v>dec20</v>
      </c>
      <c r="F2006" s="4">
        <v>0</v>
      </c>
    </row>
    <row r="2007">
      <c r="A2007" s="0" t="inlineStr">
        <is>
          <t xml:space="preserve">2020-12-17</t>
        </is>
      </c>
      <c r="B2007" s="16">
        <v>44182</v>
      </c>
      <c r="C2007" s="8">
        <v>50.65</v>
      </c>
      <c r="D2007" s="4">
        <v>26399017</v>
      </c>
      <c r="E2007" s="0" t="str">
        <f>"dec20"</f>
        <v>dec20</v>
      </c>
      <c r="F2007" s="4">
        <v>0</v>
      </c>
    </row>
    <row r="2008">
      <c r="A2008" s="0" t="inlineStr">
        <is>
          <t xml:space="preserve">2020-12-18</t>
        </is>
      </c>
      <c r="B2008" s="16">
        <v>44183</v>
      </c>
      <c r="C2008" s="8">
        <v>47.46</v>
      </c>
      <c r="D2008" s="4">
        <v>119298410</v>
      </c>
      <c r="E2008" s="0" t="str">
        <f>"dec20"</f>
        <v>dec20</v>
      </c>
      <c r="F2008" s="4">
        <v>0</v>
      </c>
    </row>
    <row r="2009">
      <c r="A2009" s="0" t="inlineStr">
        <is>
          <t xml:space="preserve">2020-12-21</t>
        </is>
      </c>
      <c r="B2009" s="16">
        <v>44186</v>
      </c>
      <c r="C2009" s="8">
        <v>46.36</v>
      </c>
      <c r="D2009" s="4">
        <v>53775701</v>
      </c>
      <c r="E2009" s="0" t="str">
        <f>"dec20"</f>
        <v>dec20</v>
      </c>
      <c r="F2009" s="4">
        <v>0</v>
      </c>
    </row>
    <row r="2010">
      <c r="A2010" s="0" t="inlineStr">
        <is>
          <t xml:space="preserve">2020-12-22</t>
        </is>
      </c>
      <c r="B2010" s="16">
        <v>44187</v>
      </c>
      <c r="C2010" s="8">
        <v>46.17</v>
      </c>
      <c r="D2010" s="4">
        <v>32188769</v>
      </c>
      <c r="E2010" s="0" t="str">
        <f>"dec20"</f>
        <v>dec20</v>
      </c>
      <c r="F2010" s="4">
        <v>0</v>
      </c>
    </row>
    <row r="2011">
      <c r="A2011" s="0" t="inlineStr">
        <is>
          <t xml:space="preserve">2020-12-23</t>
        </is>
      </c>
      <c r="B2011" s="16">
        <v>44188</v>
      </c>
      <c r="C2011" s="8">
        <v>46.57</v>
      </c>
      <c r="D2011" s="4">
        <v>22564228</v>
      </c>
      <c r="E2011" s="0" t="str">
        <f>"dec20"</f>
        <v>dec20</v>
      </c>
      <c r="F2011" s="4">
        <v>0</v>
      </c>
    </row>
    <row r="2012">
      <c r="A2012" s="0" t="inlineStr">
        <is>
          <t xml:space="preserve">2020-12-24</t>
        </is>
      </c>
      <c r="B2012" s="16">
        <v>44189</v>
      </c>
      <c r="C2012" s="8">
        <v>47.07</v>
      </c>
      <c r="D2012" s="4">
        <v>11865642</v>
      </c>
      <c r="E2012" s="0" t="str">
        <f>"dec20"</f>
        <v>dec20</v>
      </c>
      <c r="F2012" s="4">
        <v>0</v>
      </c>
    </row>
    <row r="2013">
      <c r="A2013" s="0" t="inlineStr">
        <is>
          <t xml:space="preserve">2020-12-28</t>
        </is>
      </c>
      <c r="B2013" s="16">
        <v>44193</v>
      </c>
      <c r="C2013" s="8">
        <v>47.07</v>
      </c>
      <c r="D2013" s="4">
        <v>21269166</v>
      </c>
      <c r="E2013" s="0" t="str">
        <f>"dec20"</f>
        <v>dec20</v>
      </c>
      <c r="F2013" s="4">
        <v>0</v>
      </c>
    </row>
    <row r="2014">
      <c r="A2014" s="0" t="inlineStr">
        <is>
          <t xml:space="preserve">2020-12-29</t>
        </is>
      </c>
      <c r="B2014" s="16">
        <v>44194</v>
      </c>
      <c r="C2014" s="8">
        <v>49.39</v>
      </c>
      <c r="D2014" s="4">
        <v>84531388</v>
      </c>
      <c r="E2014" s="0" t="str">
        <f>"dec20"</f>
        <v>dec20</v>
      </c>
      <c r="F2014" s="4">
        <v>0</v>
      </c>
    </row>
    <row r="2015">
      <c r="A2015" s="0" t="inlineStr">
        <is>
          <t xml:space="preserve">2020-12-30</t>
        </is>
      </c>
      <c r="B2015" s="16">
        <v>44195</v>
      </c>
      <c r="C2015" s="8">
        <v>48.75</v>
      </c>
      <c r="D2015" s="4">
        <v>37385409</v>
      </c>
      <c r="E2015" s="0" t="str">
        <f>"dec20"</f>
        <v>dec20</v>
      </c>
      <c r="F2015" s="4">
        <v>0</v>
      </c>
    </row>
    <row r="2016">
      <c r="A2016" s="0" t="inlineStr">
        <is>
          <t xml:space="preserve">2020-12-31</t>
        </is>
      </c>
      <c r="B2016" s="16">
        <v>44196</v>
      </c>
      <c r="C2016" s="8">
        <v>49.82</v>
      </c>
      <c r="D2016" s="4">
        <v>28576790</v>
      </c>
      <c r="E2016" s="0" t="str">
        <f>"dec20"</f>
        <v>dec20</v>
      </c>
      <c r="F2016" s="4">
        <v>1</v>
      </c>
    </row>
    <row r="2017">
      <c r="A2017" s="0" t="inlineStr">
        <is>
          <t xml:space="preserve">2021-01-04</t>
        </is>
      </c>
      <c r="B2017" s="16">
        <v>44200</v>
      </c>
      <c r="C2017" s="8">
        <v>49.67</v>
      </c>
      <c r="D2017" s="4">
        <v>46102459</v>
      </c>
      <c r="E2017" s="0" t="str">
        <f>"jan21"</f>
        <v>jan21</v>
      </c>
      <c r="F2017" s="4">
        <v>0</v>
      </c>
    </row>
    <row r="2018">
      <c r="A2018" s="0" t="inlineStr">
        <is>
          <t xml:space="preserve">2021-01-05</t>
        </is>
      </c>
      <c r="B2018" s="16">
        <v>44201</v>
      </c>
      <c r="C2018" s="8">
        <v>50.61</v>
      </c>
      <c r="D2018" s="4">
        <v>24866563</v>
      </c>
      <c r="E2018" s="0" t="str">
        <f>"jan21"</f>
        <v>jan21</v>
      </c>
      <c r="F2018" s="4">
        <v>0</v>
      </c>
    </row>
    <row r="2019">
      <c r="A2019" s="0" t="inlineStr">
        <is>
          <t xml:space="preserve">2021-01-06</t>
        </is>
      </c>
      <c r="B2019" s="16">
        <v>44202</v>
      </c>
      <c r="C2019" s="8">
        <v>51.1</v>
      </c>
      <c r="D2019" s="4">
        <v>36809644</v>
      </c>
      <c r="E2019" s="0" t="str">
        <f>"jan21"</f>
        <v>jan21</v>
      </c>
      <c r="F2019" s="4">
        <v>0</v>
      </c>
    </row>
    <row r="2020">
      <c r="A2020" s="0" t="inlineStr">
        <is>
          <t xml:space="preserve">2021-01-07</t>
        </is>
      </c>
      <c r="B2020" s="16">
        <v>44203</v>
      </c>
      <c r="C2020" s="8">
        <v>52.19</v>
      </c>
      <c r="D2020" s="4">
        <v>32092336</v>
      </c>
      <c r="E2020" s="0" t="str">
        <f>"jan21"</f>
        <v>jan21</v>
      </c>
      <c r="F2020" s="4">
        <v>0</v>
      </c>
    </row>
    <row r="2021">
      <c r="A2021" s="0" t="inlineStr">
        <is>
          <t xml:space="preserve">2021-01-08</t>
        </is>
      </c>
      <c r="B2021" s="16">
        <v>44204</v>
      </c>
      <c r="C2021" s="8">
        <v>51.65</v>
      </c>
      <c r="D2021" s="4">
        <v>34625379</v>
      </c>
      <c r="E2021" s="0" t="str">
        <f>"jan21"</f>
        <v>jan21</v>
      </c>
      <c r="F2021" s="4">
        <v>0</v>
      </c>
    </row>
    <row r="2022">
      <c r="A2022" s="0" t="inlineStr">
        <is>
          <t xml:space="preserve">2021-01-11</t>
        </is>
      </c>
      <c r="B2022" s="16">
        <v>44207</v>
      </c>
      <c r="C2022" s="8">
        <v>51.54</v>
      </c>
      <c r="D2022" s="4">
        <v>32933279</v>
      </c>
      <c r="E2022" s="0" t="str">
        <f>"jan21"</f>
        <v>jan21</v>
      </c>
      <c r="F2022" s="4">
        <v>0</v>
      </c>
    </row>
    <row r="2023">
      <c r="A2023" s="0" t="inlineStr">
        <is>
          <t xml:space="preserve">2021-01-12</t>
        </is>
      </c>
      <c r="B2023" s="16">
        <v>44208</v>
      </c>
      <c r="C2023" s="8">
        <v>53.24</v>
      </c>
      <c r="D2023" s="4">
        <v>39883888</v>
      </c>
      <c r="E2023" s="0" t="str">
        <f>"jan21"</f>
        <v>jan21</v>
      </c>
      <c r="F2023" s="4">
        <v>0</v>
      </c>
    </row>
    <row r="2024">
      <c r="A2024" s="0" t="inlineStr">
        <is>
          <t xml:space="preserve">2021-01-13</t>
        </is>
      </c>
      <c r="B2024" s="16">
        <v>44209</v>
      </c>
      <c r="C2024" s="8">
        <v>56.95</v>
      </c>
      <c r="D2024" s="4">
        <v>124070671</v>
      </c>
      <c r="E2024" s="0" t="str">
        <f>"jan21"</f>
        <v>jan21</v>
      </c>
      <c r="F2024" s="4">
        <v>0</v>
      </c>
    </row>
    <row r="2025">
      <c r="A2025" s="0" t="inlineStr">
        <is>
          <t xml:space="preserve">2021-01-14</t>
        </is>
      </c>
      <c r="B2025" s="16">
        <v>44210</v>
      </c>
      <c r="C2025" s="8">
        <v>59.25</v>
      </c>
      <c r="D2025" s="4">
        <v>74680892</v>
      </c>
      <c r="E2025" s="0" t="str">
        <f>"jan21"</f>
        <v>jan21</v>
      </c>
      <c r="F2025" s="4">
        <v>0</v>
      </c>
    </row>
    <row r="2026">
      <c r="A2026" s="0" t="inlineStr">
        <is>
          <t xml:space="preserve">2021-01-15</t>
        </is>
      </c>
      <c r="B2026" s="16">
        <v>44211</v>
      </c>
      <c r="C2026" s="8">
        <v>57.58</v>
      </c>
      <c r="D2026" s="4">
        <v>50265363</v>
      </c>
      <c r="E2026" s="0" t="str">
        <f>"jan21"</f>
        <v>jan21</v>
      </c>
      <c r="F2026" s="4">
        <v>0</v>
      </c>
    </row>
    <row r="2027">
      <c r="A2027" s="0" t="inlineStr">
        <is>
          <t xml:space="preserve">2021-01-19</t>
        </is>
      </c>
      <c r="B2027" s="16">
        <v>44215</v>
      </c>
      <c r="C2027" s="8">
        <v>57.99</v>
      </c>
      <c r="D2027" s="4">
        <v>35647144</v>
      </c>
      <c r="E2027" s="0" t="str">
        <f>"jan21"</f>
        <v>jan21</v>
      </c>
      <c r="F2027" s="4">
        <v>0</v>
      </c>
    </row>
    <row r="2028">
      <c r="A2028" s="0" t="inlineStr">
        <is>
          <t xml:space="preserve">2021-01-20</t>
        </is>
      </c>
      <c r="B2028" s="16">
        <v>44216</v>
      </c>
      <c r="C2028" s="8">
        <v>58.67</v>
      </c>
      <c r="D2028" s="4">
        <v>28701263</v>
      </c>
      <c r="E2028" s="0" t="str">
        <f>"jan21"</f>
        <v>jan21</v>
      </c>
      <c r="F2028" s="4">
        <v>0</v>
      </c>
    </row>
    <row r="2029">
      <c r="A2029" s="0" t="inlineStr">
        <is>
          <t xml:space="preserve">2021-01-21</t>
        </is>
      </c>
      <c r="B2029" s="16">
        <v>44217</v>
      </c>
      <c r="C2029" s="8">
        <v>62.46</v>
      </c>
      <c r="D2029" s="4">
        <v>87156464</v>
      </c>
      <c r="E2029" s="0" t="str">
        <f>"jan21"</f>
        <v>jan21</v>
      </c>
      <c r="F2029" s="4">
        <v>0</v>
      </c>
    </row>
    <row r="2030">
      <c r="A2030" s="0" t="inlineStr">
        <is>
          <t xml:space="preserve">2021-01-22</t>
        </is>
      </c>
      <c r="B2030" s="16">
        <v>44218</v>
      </c>
      <c r="C2030" s="8">
        <v>56.66</v>
      </c>
      <c r="D2030" s="4">
        <v>85729315</v>
      </c>
      <c r="E2030" s="0" t="str">
        <f>"jan21"</f>
        <v>jan21</v>
      </c>
      <c r="F2030" s="4">
        <v>0</v>
      </c>
    </row>
    <row r="2031">
      <c r="A2031" s="0" t="inlineStr">
        <is>
          <t xml:space="preserve">2021-01-25</t>
        </is>
      </c>
      <c r="B2031" s="16">
        <v>44221</v>
      </c>
      <c r="C2031" s="8">
        <v>55.44</v>
      </c>
      <c r="D2031" s="4">
        <v>61968547</v>
      </c>
      <c r="E2031" s="0" t="str">
        <f>"jan21"</f>
        <v>jan21</v>
      </c>
      <c r="F2031" s="4">
        <v>0</v>
      </c>
    </row>
    <row r="2032">
      <c r="A2032" s="0" t="inlineStr">
        <is>
          <t xml:space="preserve">2021-01-26</t>
        </is>
      </c>
      <c r="B2032" s="16">
        <v>44222</v>
      </c>
      <c r="C2032" s="8">
        <v>55.21</v>
      </c>
      <c r="D2032" s="4">
        <v>31485880</v>
      </c>
      <c r="E2032" s="0" t="str">
        <f>"jan21"</f>
        <v>jan21</v>
      </c>
      <c r="F2032" s="4">
        <v>0</v>
      </c>
    </row>
    <row r="2033">
      <c r="A2033" s="0" t="inlineStr">
        <is>
          <t xml:space="preserve">2021-01-27</t>
        </is>
      </c>
      <c r="B2033" s="16">
        <v>44223</v>
      </c>
      <c r="C2033" s="8">
        <v>53.59</v>
      </c>
      <c r="D2033" s="4">
        <v>49722945</v>
      </c>
      <c r="E2033" s="0" t="str">
        <f>"jan21"</f>
        <v>jan21</v>
      </c>
      <c r="F2033" s="4">
        <v>0</v>
      </c>
    </row>
    <row r="2034">
      <c r="A2034" s="0" t="inlineStr">
        <is>
          <t xml:space="preserve">2021-01-28</t>
        </is>
      </c>
      <c r="B2034" s="16">
        <v>44224</v>
      </c>
      <c r="C2034" s="8">
        <v>56.07</v>
      </c>
      <c r="D2034" s="4">
        <v>49202558</v>
      </c>
      <c r="E2034" s="0" t="str">
        <f>"jan21"</f>
        <v>jan21</v>
      </c>
      <c r="F2034" s="4">
        <v>0</v>
      </c>
    </row>
    <row r="2035">
      <c r="A2035" s="0" t="inlineStr">
        <is>
          <t xml:space="preserve">2021-01-29</t>
        </is>
      </c>
      <c r="B2035" s="16">
        <v>44225</v>
      </c>
      <c r="C2035" s="8">
        <v>55.51</v>
      </c>
      <c r="D2035" s="4">
        <v>37256225</v>
      </c>
      <c r="E2035" s="0" t="str">
        <f>"jan21"</f>
        <v>jan21</v>
      </c>
      <c r="F2035" s="4">
        <v>1</v>
      </c>
    </row>
    <row r="2036">
      <c r="A2036" s="0" t="inlineStr">
        <is>
          <t xml:space="preserve">2021-02-01</t>
        </is>
      </c>
      <c r="B2036" s="16">
        <v>44228</v>
      </c>
      <c r="C2036" s="8">
        <v>56.69</v>
      </c>
      <c r="D2036" s="4">
        <v>26926638</v>
      </c>
      <c r="E2036" s="0" t="str">
        <f>"feb21"</f>
        <v>feb21</v>
      </c>
      <c r="F2036" s="4">
        <v>0</v>
      </c>
    </row>
    <row r="2037">
      <c r="A2037" s="0" t="inlineStr">
        <is>
          <t xml:space="preserve">2021-02-02</t>
        </is>
      </c>
      <c r="B2037" s="16">
        <v>44229</v>
      </c>
      <c r="C2037" s="8">
        <v>58</v>
      </c>
      <c r="D2037" s="4">
        <v>23580890</v>
      </c>
      <c r="E2037" s="0" t="str">
        <f>"feb21"</f>
        <v>feb21</v>
      </c>
      <c r="F2037" s="4">
        <v>0</v>
      </c>
    </row>
    <row r="2038">
      <c r="A2038" s="0" t="inlineStr">
        <is>
          <t xml:space="preserve">2021-02-03</t>
        </is>
      </c>
      <c r="B2038" s="16">
        <v>44230</v>
      </c>
      <c r="C2038" s="8">
        <v>57.68</v>
      </c>
      <c r="D2038" s="4">
        <v>21893188</v>
      </c>
      <c r="E2038" s="0" t="str">
        <f>"feb21"</f>
        <v>feb21</v>
      </c>
      <c r="F2038" s="4">
        <v>0</v>
      </c>
    </row>
    <row r="2039">
      <c r="A2039" s="0" t="inlineStr">
        <is>
          <t xml:space="preserve">2021-02-04</t>
        </is>
      </c>
      <c r="B2039" s="16">
        <v>44231</v>
      </c>
      <c r="C2039" s="8">
        <v>58.79</v>
      </c>
      <c r="D2039" s="4">
        <v>29853778</v>
      </c>
      <c r="E2039" s="0" t="str">
        <f>"feb21"</f>
        <v>feb21</v>
      </c>
      <c r="F2039" s="4">
        <v>0</v>
      </c>
    </row>
    <row r="2040">
      <c r="A2040" s="0" t="inlineStr">
        <is>
          <t xml:space="preserve">2021-02-05</t>
        </is>
      </c>
      <c r="B2040" s="16">
        <v>44232</v>
      </c>
      <c r="C2040" s="8">
        <v>58.18</v>
      </c>
      <c r="D2040" s="4">
        <v>23432611</v>
      </c>
      <c r="E2040" s="0" t="str">
        <f>"feb21"</f>
        <v>feb21</v>
      </c>
      <c r="F2040" s="4">
        <v>0</v>
      </c>
    </row>
    <row r="2041">
      <c r="A2041" s="0" t="inlineStr">
        <is>
          <t xml:space="preserve">2021-02-08</t>
        </is>
      </c>
      <c r="B2041" s="16">
        <v>44235</v>
      </c>
      <c r="C2041" s="8">
        <v>59.16</v>
      </c>
      <c r="D2041" s="4">
        <v>34358295</v>
      </c>
      <c r="E2041" s="0" t="str">
        <f>"feb21"</f>
        <v>feb21</v>
      </c>
      <c r="F2041" s="4">
        <v>0</v>
      </c>
    </row>
    <row r="2042">
      <c r="A2042" s="0" t="inlineStr">
        <is>
          <t xml:space="preserve">2021-02-09</t>
        </is>
      </c>
      <c r="B2042" s="16">
        <v>44236</v>
      </c>
      <c r="C2042" s="8">
        <v>58.78</v>
      </c>
      <c r="D2042" s="4">
        <v>28754075</v>
      </c>
      <c r="E2042" s="0" t="str">
        <f>"feb21"</f>
        <v>feb21</v>
      </c>
      <c r="F2042" s="4">
        <v>0</v>
      </c>
    </row>
    <row r="2043">
      <c r="A2043" s="0" t="inlineStr">
        <is>
          <t xml:space="preserve">2021-02-10</t>
        </is>
      </c>
      <c r="B2043" s="16">
        <v>44237</v>
      </c>
      <c r="C2043" s="8">
        <v>58.86</v>
      </c>
      <c r="D2043" s="4">
        <v>16325147</v>
      </c>
      <c r="E2043" s="0" t="str">
        <f>"feb21"</f>
        <v>feb21</v>
      </c>
      <c r="F2043" s="4">
        <v>0</v>
      </c>
    </row>
    <row r="2044">
      <c r="A2044" s="0" t="inlineStr">
        <is>
          <t xml:space="preserve">2021-02-11</t>
        </is>
      </c>
      <c r="B2044" s="16">
        <v>44238</v>
      </c>
      <c r="C2044" s="8">
        <v>60.66</v>
      </c>
      <c r="D2044" s="4">
        <v>27539121</v>
      </c>
      <c r="E2044" s="0" t="str">
        <f>"feb21"</f>
        <v>feb21</v>
      </c>
      <c r="F2044" s="4">
        <v>0</v>
      </c>
    </row>
    <row r="2045">
      <c r="A2045" s="0" t="inlineStr">
        <is>
          <t xml:space="preserve">2021-02-12</t>
        </is>
      </c>
      <c r="B2045" s="16">
        <v>44239</v>
      </c>
      <c r="C2045" s="8">
        <v>61.81</v>
      </c>
      <c r="D2045" s="4">
        <v>26214175</v>
      </c>
      <c r="E2045" s="0" t="str">
        <f>"feb21"</f>
        <v>feb21</v>
      </c>
      <c r="F2045" s="4">
        <v>0</v>
      </c>
    </row>
    <row r="2046">
      <c r="A2046" s="0" t="inlineStr">
        <is>
          <t xml:space="preserve">2021-02-16</t>
        </is>
      </c>
      <c r="B2046" s="16">
        <v>44243</v>
      </c>
      <c r="C2046" s="8">
        <v>62.47</v>
      </c>
      <c r="D2046" s="4">
        <v>26326297</v>
      </c>
      <c r="E2046" s="0" t="str">
        <f>"feb21"</f>
        <v>feb21</v>
      </c>
      <c r="F2046" s="4">
        <v>0</v>
      </c>
    </row>
    <row r="2047">
      <c r="A2047" s="0" t="inlineStr">
        <is>
          <t xml:space="preserve">2021-02-17</t>
        </is>
      </c>
      <c r="B2047" s="16">
        <v>44244</v>
      </c>
      <c r="C2047" s="8">
        <v>61.85</v>
      </c>
      <c r="D2047" s="4">
        <v>21065334</v>
      </c>
      <c r="E2047" s="0" t="str">
        <f>"feb21"</f>
        <v>feb21</v>
      </c>
      <c r="F2047" s="4">
        <v>0</v>
      </c>
    </row>
    <row r="2048">
      <c r="A2048" s="0" t="inlineStr">
        <is>
          <t xml:space="preserve">2021-02-18</t>
        </is>
      </c>
      <c r="B2048" s="16">
        <v>44245</v>
      </c>
      <c r="C2048" s="8">
        <v>61.61</v>
      </c>
      <c r="D2048" s="4">
        <v>17846142</v>
      </c>
      <c r="E2048" s="0" t="str">
        <f>"feb21"</f>
        <v>feb21</v>
      </c>
      <c r="F2048" s="4">
        <v>0</v>
      </c>
    </row>
    <row r="2049">
      <c r="A2049" s="0" t="inlineStr">
        <is>
          <t xml:space="preserve">2021-02-19</t>
        </is>
      </c>
      <c r="B2049" s="16">
        <v>44246</v>
      </c>
      <c r="C2049" s="8">
        <v>63.01</v>
      </c>
      <c r="D2049" s="4">
        <v>28290116</v>
      </c>
      <c r="E2049" s="0" t="str">
        <f>"feb21"</f>
        <v>feb21</v>
      </c>
      <c r="F2049" s="4">
        <v>0</v>
      </c>
    </row>
    <row r="2050">
      <c r="A2050" s="0" t="inlineStr">
        <is>
          <t xml:space="preserve">2021-02-22</t>
        </is>
      </c>
      <c r="B2050" s="16">
        <v>44249</v>
      </c>
      <c r="C2050" s="8">
        <v>60.71</v>
      </c>
      <c r="D2050" s="4">
        <v>32288182</v>
      </c>
      <c r="E2050" s="0" t="str">
        <f>"feb21"</f>
        <v>feb21</v>
      </c>
      <c r="F2050" s="4">
        <v>0</v>
      </c>
    </row>
    <row r="2051">
      <c r="A2051" s="0" t="inlineStr">
        <is>
          <t xml:space="preserve">2021-02-23</t>
        </is>
      </c>
      <c r="B2051" s="16">
        <v>44250</v>
      </c>
      <c r="C2051" s="8">
        <v>61.12</v>
      </c>
      <c r="D2051" s="4">
        <v>27374594</v>
      </c>
      <c r="E2051" s="0" t="str">
        <f>"feb21"</f>
        <v>feb21</v>
      </c>
      <c r="F2051" s="4">
        <v>0</v>
      </c>
    </row>
    <row r="2052">
      <c r="A2052" s="0" t="inlineStr">
        <is>
          <t xml:space="preserve">2021-02-24</t>
        </is>
      </c>
      <c r="B2052" s="16">
        <v>44251</v>
      </c>
      <c r="C2052" s="8">
        <v>63.19</v>
      </c>
      <c r="D2052" s="4">
        <v>24669870</v>
      </c>
      <c r="E2052" s="0" t="str">
        <f>"feb21"</f>
        <v>feb21</v>
      </c>
      <c r="F2052" s="4">
        <v>0</v>
      </c>
    </row>
    <row r="2053">
      <c r="A2053" s="0" t="inlineStr">
        <is>
          <t xml:space="preserve">2021-02-25</t>
        </is>
      </c>
      <c r="B2053" s="16">
        <v>44252</v>
      </c>
      <c r="C2053" s="8">
        <v>60.4</v>
      </c>
      <c r="D2053" s="4">
        <v>36393952</v>
      </c>
      <c r="E2053" s="0" t="str">
        <f>"feb21"</f>
        <v>feb21</v>
      </c>
      <c r="F2053" s="4">
        <v>0</v>
      </c>
    </row>
    <row r="2054">
      <c r="A2054" s="0" t="inlineStr">
        <is>
          <t xml:space="preserve">2021-02-26</t>
        </is>
      </c>
      <c r="B2054" s="16">
        <v>44253</v>
      </c>
      <c r="C2054" s="8">
        <v>60.78</v>
      </c>
      <c r="D2054" s="4">
        <v>38216774</v>
      </c>
      <c r="E2054" s="0" t="str">
        <f>"feb21"</f>
        <v>feb21</v>
      </c>
      <c r="F2054" s="4">
        <v>1</v>
      </c>
    </row>
    <row r="2055">
      <c r="A2055" s="0" t="inlineStr">
        <is>
          <t xml:space="preserve">2021-03-01</t>
        </is>
      </c>
      <c r="B2055" s="16">
        <v>44256</v>
      </c>
      <c r="C2055" s="8">
        <v>62.88</v>
      </c>
      <c r="D2055" s="4">
        <v>28503500</v>
      </c>
      <c r="E2055" s="0" t="str">
        <f>"mar21"</f>
        <v>mar21</v>
      </c>
      <c r="F2055" s="4">
        <v>0</v>
      </c>
    </row>
    <row r="2056">
      <c r="A2056" s="0" t="inlineStr">
        <is>
          <t xml:space="preserve">2021-03-02</t>
        </is>
      </c>
      <c r="B2056" s="16">
        <v>44257</v>
      </c>
      <c r="C2056" s="8">
        <v>61.24</v>
      </c>
      <c r="D2056" s="4">
        <v>23320016</v>
      </c>
      <c r="E2056" s="0" t="str">
        <f>"mar21"</f>
        <v>mar21</v>
      </c>
      <c r="F2056" s="4">
        <v>0</v>
      </c>
    </row>
    <row r="2057">
      <c r="A2057" s="0" t="inlineStr">
        <is>
          <t xml:space="preserve">2021-03-03</t>
        </is>
      </c>
      <c r="B2057" s="16">
        <v>44258</v>
      </c>
      <c r="C2057" s="8">
        <v>59.9</v>
      </c>
      <c r="D2057" s="4">
        <v>28740357</v>
      </c>
      <c r="E2057" s="0" t="str">
        <f>"mar21"</f>
        <v>mar21</v>
      </c>
      <c r="F2057" s="4">
        <v>0</v>
      </c>
    </row>
    <row r="2058">
      <c r="A2058" s="0" t="inlineStr">
        <is>
          <t xml:space="preserve">2021-03-04</t>
        </is>
      </c>
      <c r="B2058" s="16">
        <v>44259</v>
      </c>
      <c r="C2058" s="8">
        <v>58.33</v>
      </c>
      <c r="D2058" s="4">
        <v>40210352</v>
      </c>
      <c r="E2058" s="0" t="str">
        <f>"mar21"</f>
        <v>mar21</v>
      </c>
      <c r="F2058" s="4">
        <v>0</v>
      </c>
    </row>
    <row r="2059">
      <c r="A2059" s="0" t="inlineStr">
        <is>
          <t xml:space="preserve">2021-03-05</t>
        </is>
      </c>
      <c r="B2059" s="16">
        <v>44260</v>
      </c>
      <c r="C2059" s="8">
        <v>60.74</v>
      </c>
      <c r="D2059" s="4">
        <v>39511670</v>
      </c>
      <c r="E2059" s="0" t="str">
        <f>"mar21"</f>
        <v>mar21</v>
      </c>
      <c r="F2059" s="4">
        <v>0</v>
      </c>
    </row>
    <row r="2060">
      <c r="A2060" s="0" t="inlineStr">
        <is>
          <t xml:space="preserve">2021-03-08</t>
        </is>
      </c>
      <c r="B2060" s="16">
        <v>44263</v>
      </c>
      <c r="C2060" s="8">
        <v>59.85</v>
      </c>
      <c r="D2060" s="4">
        <v>33112387</v>
      </c>
      <c r="E2060" s="0" t="str">
        <f>"mar21"</f>
        <v>mar21</v>
      </c>
      <c r="F2060" s="4">
        <v>0</v>
      </c>
    </row>
    <row r="2061">
      <c r="A2061" s="0" t="inlineStr">
        <is>
          <t xml:space="preserve">2021-03-09</t>
        </is>
      </c>
      <c r="B2061" s="16">
        <v>44264</v>
      </c>
      <c r="C2061" s="8">
        <v>62.67</v>
      </c>
      <c r="D2061" s="4">
        <v>36387479</v>
      </c>
      <c r="E2061" s="0" t="str">
        <f>"mar21"</f>
        <v>mar21</v>
      </c>
      <c r="F2061" s="4">
        <v>0</v>
      </c>
    </row>
    <row r="2062">
      <c r="A2062" s="0" t="inlineStr">
        <is>
          <t xml:space="preserve">2021-03-10</t>
        </is>
      </c>
      <c r="B2062" s="16">
        <v>44265</v>
      </c>
      <c r="C2062" s="8">
        <v>62.25</v>
      </c>
      <c r="D2062" s="4">
        <v>27160323</v>
      </c>
      <c r="E2062" s="0" t="str">
        <f>"mar21"</f>
        <v>mar21</v>
      </c>
      <c r="F2062" s="4">
        <v>0</v>
      </c>
    </row>
    <row r="2063">
      <c r="A2063" s="0" t="inlineStr">
        <is>
          <t xml:space="preserve">2021-03-11</t>
        </is>
      </c>
      <c r="B2063" s="16">
        <v>44266</v>
      </c>
      <c r="C2063" s="8">
        <v>63.31</v>
      </c>
      <c r="D2063" s="4">
        <v>30701765</v>
      </c>
      <c r="E2063" s="0" t="str">
        <f>"mar21"</f>
        <v>mar21</v>
      </c>
      <c r="F2063" s="4">
        <v>0</v>
      </c>
    </row>
    <row r="2064">
      <c r="A2064" s="0" t="inlineStr">
        <is>
          <t xml:space="preserve">2021-03-12</t>
        </is>
      </c>
      <c r="B2064" s="16">
        <v>44267</v>
      </c>
      <c r="C2064" s="8">
        <v>62.9</v>
      </c>
      <c r="D2064" s="4">
        <v>20172961</v>
      </c>
      <c r="E2064" s="0" t="str">
        <f>"mar21"</f>
        <v>mar21</v>
      </c>
      <c r="F2064" s="4">
        <v>0</v>
      </c>
    </row>
    <row r="2065">
      <c r="A2065" s="0" t="inlineStr">
        <is>
          <t xml:space="preserve">2021-03-15</t>
        </is>
      </c>
      <c r="B2065" s="16">
        <v>44270</v>
      </c>
      <c r="C2065" s="8">
        <v>63.79</v>
      </c>
      <c r="D2065" s="4">
        <v>21251484</v>
      </c>
      <c r="E2065" s="0" t="str">
        <f>"mar21"</f>
        <v>mar21</v>
      </c>
      <c r="F2065" s="4">
        <v>0</v>
      </c>
    </row>
    <row r="2066">
      <c r="A2066" s="0" t="inlineStr">
        <is>
          <t xml:space="preserve">2021-03-16</t>
        </is>
      </c>
      <c r="B2066" s="16">
        <v>44271</v>
      </c>
      <c r="C2066" s="8">
        <v>64.78</v>
      </c>
      <c r="D2066" s="4">
        <v>30186635</v>
      </c>
      <c r="E2066" s="0" t="str">
        <f>"mar21"</f>
        <v>mar21</v>
      </c>
      <c r="F2066" s="4">
        <v>0</v>
      </c>
    </row>
    <row r="2067">
      <c r="A2067" s="0" t="inlineStr">
        <is>
          <t xml:space="preserve">2021-03-17</t>
        </is>
      </c>
      <c r="B2067" s="16">
        <v>44272</v>
      </c>
      <c r="C2067" s="8">
        <v>65.78</v>
      </c>
      <c r="D2067" s="4">
        <v>32394652</v>
      </c>
      <c r="E2067" s="0" t="str">
        <f>"mar21"</f>
        <v>mar21</v>
      </c>
      <c r="F2067" s="4">
        <v>0</v>
      </c>
    </row>
    <row r="2068">
      <c r="A2068" s="0" t="inlineStr">
        <is>
          <t xml:space="preserve">2021-03-18</t>
        </is>
      </c>
      <c r="B2068" s="16">
        <v>44273</v>
      </c>
      <c r="C2068" s="8">
        <v>63.73</v>
      </c>
      <c r="D2068" s="4">
        <v>30107865</v>
      </c>
      <c r="E2068" s="0" t="str">
        <f>"mar21"</f>
        <v>mar21</v>
      </c>
      <c r="F2068" s="4">
        <v>0</v>
      </c>
    </row>
    <row r="2069">
      <c r="A2069" s="0" t="inlineStr">
        <is>
          <t xml:space="preserve">2021-03-19</t>
        </is>
      </c>
      <c r="B2069" s="16">
        <v>44274</v>
      </c>
      <c r="C2069" s="8">
        <v>63.76</v>
      </c>
      <c r="D2069" s="4">
        <v>54951650</v>
      </c>
      <c r="E2069" s="0" t="str">
        <f>"mar21"</f>
        <v>mar21</v>
      </c>
      <c r="F2069" s="4">
        <v>0</v>
      </c>
    </row>
    <row r="2070">
      <c r="A2070" s="0" t="inlineStr">
        <is>
          <t xml:space="preserve">2021-03-22</t>
        </is>
      </c>
      <c r="B2070" s="16">
        <v>44277</v>
      </c>
      <c r="C2070" s="8">
        <v>65.63</v>
      </c>
      <c r="D2070" s="4">
        <v>34380148</v>
      </c>
      <c r="E2070" s="0" t="str">
        <f>"mar21"</f>
        <v>mar21</v>
      </c>
      <c r="F2070" s="4">
        <v>0</v>
      </c>
    </row>
    <row r="2071">
      <c r="A2071" s="0" t="inlineStr">
        <is>
          <t xml:space="preserve">2021-03-23</t>
        </is>
      </c>
      <c r="B2071" s="16">
        <v>44278</v>
      </c>
      <c r="C2071" s="8">
        <v>63.48</v>
      </c>
      <c r="D2071" s="4">
        <v>35159952</v>
      </c>
      <c r="E2071" s="0" t="str">
        <f>"mar21"</f>
        <v>mar21</v>
      </c>
      <c r="F2071" s="4">
        <v>0</v>
      </c>
    </row>
    <row r="2072">
      <c r="A2072" s="0" t="inlineStr">
        <is>
          <t xml:space="preserve">2021-03-24</t>
        </is>
      </c>
      <c r="B2072" s="16">
        <v>44279</v>
      </c>
      <c r="C2072" s="8">
        <v>62.04</v>
      </c>
      <c r="D2072" s="4">
        <v>74584670</v>
      </c>
      <c r="E2072" s="0" t="str">
        <f>"mar21"</f>
        <v>mar21</v>
      </c>
      <c r="F2072" s="4">
        <v>0</v>
      </c>
    </row>
    <row r="2073">
      <c r="A2073" s="0" t="inlineStr">
        <is>
          <t xml:space="preserve">2021-03-25</t>
        </is>
      </c>
      <c r="B2073" s="16">
        <v>44280</v>
      </c>
      <c r="C2073" s="8">
        <v>62.02</v>
      </c>
      <c r="D2073" s="4">
        <v>35401428</v>
      </c>
      <c r="E2073" s="0" t="str">
        <f>"mar21"</f>
        <v>mar21</v>
      </c>
      <c r="F2073" s="4">
        <v>0</v>
      </c>
    </row>
    <row r="2074">
      <c r="A2074" s="0" t="inlineStr">
        <is>
          <t xml:space="preserve">2021-03-26</t>
        </is>
      </c>
      <c r="B2074" s="16">
        <v>44281</v>
      </c>
      <c r="C2074" s="8">
        <v>64.87</v>
      </c>
      <c r="D2074" s="4">
        <v>34705755</v>
      </c>
      <c r="E2074" s="0" t="str">
        <f>"mar21"</f>
        <v>mar21</v>
      </c>
      <c r="F2074" s="4">
        <v>0</v>
      </c>
    </row>
    <row r="2075">
      <c r="A2075" s="0" t="inlineStr">
        <is>
          <t xml:space="preserve">2021-03-29</t>
        </is>
      </c>
      <c r="B2075" s="16">
        <v>44284</v>
      </c>
      <c r="C2075" s="8">
        <v>64.5</v>
      </c>
      <c r="D2075" s="4">
        <v>26161610</v>
      </c>
      <c r="E2075" s="0" t="str">
        <f>"mar21"</f>
        <v>mar21</v>
      </c>
      <c r="F2075" s="4">
        <v>0</v>
      </c>
    </row>
    <row r="2076">
      <c r="A2076" s="0" t="inlineStr">
        <is>
          <t xml:space="preserve">2021-03-30</t>
        </is>
      </c>
      <c r="B2076" s="16">
        <v>44285</v>
      </c>
      <c r="C2076" s="8">
        <v>63.77</v>
      </c>
      <c r="D2076" s="4">
        <v>20709487</v>
      </c>
      <c r="E2076" s="0" t="str">
        <f>"mar21"</f>
        <v>mar21</v>
      </c>
      <c r="F2076" s="4">
        <v>0</v>
      </c>
    </row>
    <row r="2077">
      <c r="A2077" s="0" t="inlineStr">
        <is>
          <t xml:space="preserve">2021-03-31</t>
        </is>
      </c>
      <c r="B2077" s="16">
        <v>44286</v>
      </c>
      <c r="C2077" s="8">
        <v>64</v>
      </c>
      <c r="D2077" s="4">
        <v>33013231</v>
      </c>
      <c r="E2077" s="0" t="str">
        <f>"mar21"</f>
        <v>mar21</v>
      </c>
      <c r="F2077" s="4">
        <v>1</v>
      </c>
    </row>
    <row r="2078">
      <c r="A2078" s="0" t="inlineStr">
        <is>
          <t xml:space="preserve">2021-04-01</t>
        </is>
      </c>
      <c r="B2078" s="16">
        <v>44287</v>
      </c>
      <c r="C2078" s="8">
        <v>64.55</v>
      </c>
      <c r="D2078" s="4">
        <v>31416250</v>
      </c>
      <c r="E2078" s="0" t="str">
        <f>"apr21"</f>
        <v>apr21</v>
      </c>
      <c r="F2078" s="4">
        <v>0</v>
      </c>
    </row>
    <row r="2079">
      <c r="A2079" s="0" t="inlineStr">
        <is>
          <t xml:space="preserve">2021-04-05</t>
        </is>
      </c>
      <c r="B2079" s="16">
        <v>44291</v>
      </c>
      <c r="C2079" s="8">
        <v>66.54</v>
      </c>
      <c r="D2079" s="4">
        <v>27947521</v>
      </c>
      <c r="E2079" s="0" t="str">
        <f>"apr21"</f>
        <v>apr21</v>
      </c>
      <c r="F2079" s="4">
        <v>0</v>
      </c>
    </row>
    <row r="2080">
      <c r="A2080" s="0" t="inlineStr">
        <is>
          <t xml:space="preserve">2021-04-06</t>
        </is>
      </c>
      <c r="B2080" s="16">
        <v>44292</v>
      </c>
      <c r="C2080" s="8">
        <v>65.56</v>
      </c>
      <c r="D2080" s="4">
        <v>28771404</v>
      </c>
      <c r="E2080" s="0" t="str">
        <f>"apr21"</f>
        <v>apr21</v>
      </c>
      <c r="F2080" s="4">
        <v>0</v>
      </c>
    </row>
    <row r="2081">
      <c r="A2081" s="0" t="inlineStr">
        <is>
          <t xml:space="preserve">2021-04-07</t>
        </is>
      </c>
      <c r="B2081" s="16">
        <v>44293</v>
      </c>
      <c r="C2081" s="8">
        <v>66.25</v>
      </c>
      <c r="D2081" s="4">
        <v>17793257</v>
      </c>
      <c r="E2081" s="0" t="str">
        <f>"apr21"</f>
        <v>apr21</v>
      </c>
      <c r="F2081" s="4">
        <v>0</v>
      </c>
    </row>
    <row r="2082">
      <c r="A2082" s="0" t="inlineStr">
        <is>
          <t xml:space="preserve">2021-04-08</t>
        </is>
      </c>
      <c r="B2082" s="16">
        <v>44294</v>
      </c>
      <c r="C2082" s="8">
        <v>67.05</v>
      </c>
      <c r="D2082" s="4">
        <v>22224223</v>
      </c>
      <c r="E2082" s="0" t="str">
        <f>"apr21"</f>
        <v>apr21</v>
      </c>
      <c r="F2082" s="4">
        <v>0</v>
      </c>
    </row>
    <row r="2083">
      <c r="A2083" s="0" t="inlineStr">
        <is>
          <t xml:space="preserve">2021-04-09</t>
        </is>
      </c>
      <c r="B2083" s="16">
        <v>44295</v>
      </c>
      <c r="C2083" s="8">
        <v>68.26</v>
      </c>
      <c r="D2083" s="4">
        <v>27177096</v>
      </c>
      <c r="E2083" s="0" t="str">
        <f>"apr21"</f>
        <v>apr21</v>
      </c>
      <c r="F2083" s="4">
        <v>0</v>
      </c>
    </row>
    <row r="2084">
      <c r="A2084" s="0" t="inlineStr">
        <is>
          <t xml:space="preserve">2021-04-12</t>
        </is>
      </c>
      <c r="B2084" s="16">
        <v>44298</v>
      </c>
      <c r="C2084" s="8">
        <v>65.41</v>
      </c>
      <c r="D2084" s="4">
        <v>51266884</v>
      </c>
      <c r="E2084" s="0" t="str">
        <f>"apr21"</f>
        <v>apr21</v>
      </c>
      <c r="F2084" s="4">
        <v>0</v>
      </c>
    </row>
    <row r="2085">
      <c r="A2085" s="0" t="inlineStr">
        <is>
          <t xml:space="preserve">2021-04-13</t>
        </is>
      </c>
      <c r="B2085" s="16">
        <v>44299</v>
      </c>
      <c r="C2085" s="8">
        <v>65.22</v>
      </c>
      <c r="D2085" s="4">
        <v>26821990</v>
      </c>
      <c r="E2085" s="0" t="str">
        <f>"apr21"</f>
        <v>apr21</v>
      </c>
      <c r="F2085" s="4">
        <v>0</v>
      </c>
    </row>
    <row r="2086">
      <c r="A2086" s="0" t="inlineStr">
        <is>
          <t xml:space="preserve">2021-04-14</t>
        </is>
      </c>
      <c r="B2086" s="16">
        <v>44300</v>
      </c>
      <c r="C2086" s="8">
        <v>64.19</v>
      </c>
      <c r="D2086" s="4">
        <v>25768415</v>
      </c>
      <c r="E2086" s="0" t="str">
        <f>"apr21"</f>
        <v>apr21</v>
      </c>
      <c r="F2086" s="4">
        <v>0</v>
      </c>
    </row>
    <row r="2087">
      <c r="A2087" s="0" t="inlineStr">
        <is>
          <t xml:space="preserve">2021-04-15</t>
        </is>
      </c>
      <c r="B2087" s="16">
        <v>44301</v>
      </c>
      <c r="C2087" s="8">
        <v>65.02</v>
      </c>
      <c r="D2087" s="4">
        <v>24927676</v>
      </c>
      <c r="E2087" s="0" t="str">
        <f>"apr21"</f>
        <v>apr21</v>
      </c>
      <c r="F2087" s="4">
        <v>0</v>
      </c>
    </row>
    <row r="2088">
      <c r="A2088" s="0" t="inlineStr">
        <is>
          <t xml:space="preserve">2021-04-16</t>
        </is>
      </c>
      <c r="B2088" s="16">
        <v>44302</v>
      </c>
      <c r="C2088" s="8">
        <v>64.75</v>
      </c>
      <c r="D2088" s="4">
        <v>24625458</v>
      </c>
      <c r="E2088" s="0" t="str">
        <f>"apr21"</f>
        <v>apr21</v>
      </c>
      <c r="F2088" s="4">
        <v>0</v>
      </c>
    </row>
    <row r="2089">
      <c r="A2089" s="0" t="inlineStr">
        <is>
          <t xml:space="preserve">2021-04-19</t>
        </is>
      </c>
      <c r="B2089" s="16">
        <v>44305</v>
      </c>
      <c r="C2089" s="8">
        <v>63.63</v>
      </c>
      <c r="D2089" s="4">
        <v>23997675</v>
      </c>
      <c r="E2089" s="0" t="str">
        <f>"apr21"</f>
        <v>apr21</v>
      </c>
      <c r="F2089" s="4">
        <v>0</v>
      </c>
    </row>
    <row r="2090">
      <c r="A2090" s="0" t="inlineStr">
        <is>
          <t xml:space="preserve">2021-04-20</t>
        </is>
      </c>
      <c r="B2090" s="16">
        <v>44306</v>
      </c>
      <c r="C2090" s="8">
        <v>62.7</v>
      </c>
      <c r="D2090" s="4">
        <v>19872123</v>
      </c>
      <c r="E2090" s="0" t="str">
        <f>"apr21"</f>
        <v>apr21</v>
      </c>
      <c r="F2090" s="4">
        <v>0</v>
      </c>
    </row>
    <row r="2091">
      <c r="A2091" s="0" t="inlineStr">
        <is>
          <t xml:space="preserve">2021-04-21</t>
        </is>
      </c>
      <c r="B2091" s="16">
        <v>44307</v>
      </c>
      <c r="C2091" s="8">
        <v>63.7</v>
      </c>
      <c r="D2091" s="4">
        <v>24364209</v>
      </c>
      <c r="E2091" s="0" t="str">
        <f>"apr21"</f>
        <v>apr21</v>
      </c>
      <c r="F2091" s="4">
        <v>0</v>
      </c>
    </row>
    <row r="2092">
      <c r="A2092" s="0" t="inlineStr">
        <is>
          <t xml:space="preserve">2021-04-22</t>
        </is>
      </c>
      <c r="B2092" s="16">
        <v>44308</v>
      </c>
      <c r="C2092" s="8">
        <v>62.57</v>
      </c>
      <c r="D2092" s="4">
        <v>38257616</v>
      </c>
      <c r="E2092" s="0" t="str">
        <f>"apr21"</f>
        <v>apr21</v>
      </c>
      <c r="F2092" s="4">
        <v>0</v>
      </c>
    </row>
    <row r="2093">
      <c r="A2093" s="0" t="inlineStr">
        <is>
          <t xml:space="preserve">2021-04-23</t>
        </is>
      </c>
      <c r="B2093" s="16">
        <v>44309</v>
      </c>
      <c r="C2093" s="8">
        <v>59.24</v>
      </c>
      <c r="D2093" s="4">
        <v>77519832</v>
      </c>
      <c r="E2093" s="0" t="str">
        <f>"apr21"</f>
        <v>apr21</v>
      </c>
      <c r="F2093" s="4">
        <v>0</v>
      </c>
    </row>
    <row r="2094">
      <c r="A2094" s="0" t="inlineStr">
        <is>
          <t xml:space="preserve">2021-04-26</t>
        </is>
      </c>
      <c r="B2094" s="16">
        <v>44312</v>
      </c>
      <c r="C2094" s="8">
        <v>58.76</v>
      </c>
      <c r="D2094" s="4">
        <v>39645910</v>
      </c>
      <c r="E2094" s="0" t="str">
        <f>"apr21"</f>
        <v>apr21</v>
      </c>
      <c r="F2094" s="4">
        <v>0</v>
      </c>
    </row>
    <row r="2095">
      <c r="A2095" s="0" t="inlineStr">
        <is>
          <t xml:space="preserve">2021-04-27</t>
        </is>
      </c>
      <c r="B2095" s="16">
        <v>44313</v>
      </c>
      <c r="C2095" s="8">
        <v>57.97</v>
      </c>
      <c r="D2095" s="4">
        <v>38167700</v>
      </c>
      <c r="E2095" s="0" t="str">
        <f>"apr21"</f>
        <v>apr21</v>
      </c>
      <c r="F2095" s="4">
        <v>0</v>
      </c>
    </row>
    <row r="2096">
      <c r="A2096" s="0" t="inlineStr">
        <is>
          <t xml:space="preserve">2021-04-28</t>
        </is>
      </c>
      <c r="B2096" s="16">
        <v>44314</v>
      </c>
      <c r="C2096" s="8">
        <v>57.62</v>
      </c>
      <c r="D2096" s="4">
        <v>30387352</v>
      </c>
      <c r="E2096" s="0" t="str">
        <f>"apr21"</f>
        <v>apr21</v>
      </c>
      <c r="F2096" s="4">
        <v>0</v>
      </c>
    </row>
    <row r="2097">
      <c r="A2097" s="0" t="inlineStr">
        <is>
          <t xml:space="preserve">2021-04-29</t>
        </is>
      </c>
      <c r="B2097" s="16">
        <v>44315</v>
      </c>
      <c r="C2097" s="8">
        <v>58.28</v>
      </c>
      <c r="D2097" s="4">
        <v>23290618</v>
      </c>
      <c r="E2097" s="0" t="str">
        <f>"apr21"</f>
        <v>apr21</v>
      </c>
      <c r="F2097" s="4">
        <v>0</v>
      </c>
    </row>
    <row r="2098">
      <c r="A2098" s="0" t="inlineStr">
        <is>
          <t xml:space="preserve">2021-04-30</t>
        </is>
      </c>
      <c r="B2098" s="16">
        <v>44316</v>
      </c>
      <c r="C2098" s="8">
        <v>57.53</v>
      </c>
      <c r="D2098" s="4">
        <v>30731840</v>
      </c>
      <c r="E2098" s="0" t="str">
        <f>"apr21"</f>
        <v>apr21</v>
      </c>
      <c r="F2098" s="4">
        <v>1</v>
      </c>
    </row>
    <row r="2099">
      <c r="A2099" s="0" t="inlineStr">
        <is>
          <t xml:space="preserve">2021-05-03</t>
        </is>
      </c>
      <c r="B2099" s="16">
        <v>44319</v>
      </c>
      <c r="C2099" s="8">
        <v>57.26</v>
      </c>
      <c r="D2099" s="4">
        <v>22281701</v>
      </c>
      <c r="E2099" s="0" t="str">
        <f>"may21"</f>
        <v>may21</v>
      </c>
      <c r="F2099" s="4">
        <v>0</v>
      </c>
    </row>
    <row r="2100">
      <c r="A2100" s="0" t="inlineStr">
        <is>
          <t xml:space="preserve">2021-05-04</t>
        </is>
      </c>
      <c r="B2100" s="16">
        <v>44320</v>
      </c>
      <c r="C2100" s="8">
        <v>56.9</v>
      </c>
      <c r="D2100" s="4">
        <v>35323622</v>
      </c>
      <c r="E2100" s="0" t="str">
        <f>"may21"</f>
        <v>may21</v>
      </c>
      <c r="F2100" s="4">
        <v>0</v>
      </c>
    </row>
    <row r="2101">
      <c r="A2101" s="0" t="inlineStr">
        <is>
          <t xml:space="preserve">2021-05-05</t>
        </is>
      </c>
      <c r="B2101" s="16">
        <v>44321</v>
      </c>
      <c r="C2101" s="8">
        <v>56.85</v>
      </c>
      <c r="D2101" s="4">
        <v>21001931</v>
      </c>
      <c r="E2101" s="0" t="str">
        <f>"may21"</f>
        <v>may21</v>
      </c>
      <c r="F2101" s="4">
        <v>0</v>
      </c>
    </row>
    <row r="2102">
      <c r="A2102" s="0" t="inlineStr">
        <is>
          <t xml:space="preserve">2021-05-06</t>
        </is>
      </c>
      <c r="B2102" s="16">
        <v>44322</v>
      </c>
      <c r="C2102" s="8">
        <v>57.19</v>
      </c>
      <c r="D2102" s="4">
        <v>25529252</v>
      </c>
      <c r="E2102" s="0" t="str">
        <f>"may21"</f>
        <v>may21</v>
      </c>
      <c r="F2102" s="4">
        <v>0</v>
      </c>
    </row>
    <row r="2103">
      <c r="A2103" s="0" t="inlineStr">
        <is>
          <t xml:space="preserve">2021-05-07</t>
        </is>
      </c>
      <c r="B2103" s="16">
        <v>44323</v>
      </c>
      <c r="C2103" s="8">
        <v>57.67</v>
      </c>
      <c r="D2103" s="4">
        <v>19959041</v>
      </c>
      <c r="E2103" s="0" t="str">
        <f>"may21"</f>
        <v>may21</v>
      </c>
      <c r="F2103" s="4">
        <v>0</v>
      </c>
    </row>
    <row r="2104">
      <c r="A2104" s="0" t="inlineStr">
        <is>
          <t xml:space="preserve">2021-05-10</t>
        </is>
      </c>
      <c r="B2104" s="16">
        <v>44326</v>
      </c>
      <c r="C2104" s="8">
        <v>55.97</v>
      </c>
      <c r="D2104" s="4">
        <v>35046472</v>
      </c>
      <c r="E2104" s="0" t="str">
        <f>"may21"</f>
        <v>may21</v>
      </c>
      <c r="F2104" s="4">
        <v>0</v>
      </c>
    </row>
    <row r="2105">
      <c r="A2105" s="0" t="inlineStr">
        <is>
          <t xml:space="preserve">2021-05-11</t>
        </is>
      </c>
      <c r="B2105" s="16">
        <v>44327</v>
      </c>
      <c r="C2105" s="8">
        <v>55.04</v>
      </c>
      <c r="D2105" s="4">
        <v>35968053</v>
      </c>
      <c r="E2105" s="0" t="str">
        <f>"may21"</f>
        <v>may21</v>
      </c>
      <c r="F2105" s="4">
        <v>0</v>
      </c>
    </row>
    <row r="2106">
      <c r="A2106" s="0" t="inlineStr">
        <is>
          <t xml:space="preserve">2021-05-12</t>
        </is>
      </c>
      <c r="B2106" s="16">
        <v>44328</v>
      </c>
      <c r="C2106" s="8">
        <v>53.62</v>
      </c>
      <c r="D2106" s="4">
        <v>30232253</v>
      </c>
      <c r="E2106" s="0" t="str">
        <f>"may21"</f>
        <v>may21</v>
      </c>
      <c r="F2106" s="4">
        <v>0</v>
      </c>
    </row>
    <row r="2107">
      <c r="A2107" s="0" t="inlineStr">
        <is>
          <t xml:space="preserve">2021-05-13</t>
        </is>
      </c>
      <c r="B2107" s="16">
        <v>44329</v>
      </c>
      <c r="C2107" s="8">
        <v>54.01</v>
      </c>
      <c r="D2107" s="4">
        <v>29192470</v>
      </c>
      <c r="E2107" s="0" t="str">
        <f>"may21"</f>
        <v>may21</v>
      </c>
      <c r="F2107" s="4">
        <v>0</v>
      </c>
    </row>
    <row r="2108">
      <c r="A2108" s="0" t="inlineStr">
        <is>
          <t xml:space="preserve">2021-05-14</t>
        </is>
      </c>
      <c r="B2108" s="16">
        <v>44330</v>
      </c>
      <c r="C2108" s="8">
        <v>55.35</v>
      </c>
      <c r="D2108" s="4">
        <v>28158312</v>
      </c>
      <c r="E2108" s="0" t="str">
        <f>"may21"</f>
        <v>may21</v>
      </c>
      <c r="F2108" s="4">
        <v>0</v>
      </c>
    </row>
    <row r="2109">
      <c r="A2109" s="0" t="inlineStr">
        <is>
          <t xml:space="preserve">2021-05-17</t>
        </is>
      </c>
      <c r="B2109" s="16">
        <v>44333</v>
      </c>
      <c r="C2109" s="8">
        <v>55.33</v>
      </c>
      <c r="D2109" s="4">
        <v>20010191</v>
      </c>
      <c r="E2109" s="0" t="str">
        <f>"may21"</f>
        <v>may21</v>
      </c>
      <c r="F2109" s="4">
        <v>0</v>
      </c>
    </row>
    <row r="2110">
      <c r="A2110" s="0" t="inlineStr">
        <is>
          <t xml:space="preserve">2021-05-18</t>
        </is>
      </c>
      <c r="B2110" s="16">
        <v>44334</v>
      </c>
      <c r="C2110" s="8">
        <v>54.84</v>
      </c>
      <c r="D2110" s="4">
        <v>18703385</v>
      </c>
      <c r="E2110" s="0" t="str">
        <f>"may21"</f>
        <v>may21</v>
      </c>
      <c r="F2110" s="4">
        <v>0</v>
      </c>
    </row>
    <row r="2111">
      <c r="A2111" s="0" t="inlineStr">
        <is>
          <t xml:space="preserve">2021-05-19</t>
        </is>
      </c>
      <c r="B2111" s="16">
        <v>44335</v>
      </c>
      <c r="C2111" s="8">
        <v>55.36</v>
      </c>
      <c r="D2111" s="4">
        <v>23769652</v>
      </c>
      <c r="E2111" s="0" t="str">
        <f>"may21"</f>
        <v>may21</v>
      </c>
      <c r="F2111" s="4">
        <v>0</v>
      </c>
    </row>
    <row r="2112">
      <c r="A2112" s="0" t="inlineStr">
        <is>
          <t xml:space="preserve">2021-05-20</t>
        </is>
      </c>
      <c r="B2112" s="16">
        <v>44336</v>
      </c>
      <c r="C2112" s="8">
        <v>55.95</v>
      </c>
      <c r="D2112" s="4">
        <v>23145167</v>
      </c>
      <c r="E2112" s="0" t="str">
        <f>"may21"</f>
        <v>may21</v>
      </c>
      <c r="F2112" s="4">
        <v>0</v>
      </c>
    </row>
    <row r="2113">
      <c r="A2113" s="0" t="inlineStr">
        <is>
          <t xml:space="preserve">2021-05-21</t>
        </is>
      </c>
      <c r="B2113" s="16">
        <v>44337</v>
      </c>
      <c r="C2113" s="8">
        <v>56.08</v>
      </c>
      <c r="D2113" s="4">
        <v>17723087</v>
      </c>
      <c r="E2113" s="0" t="str">
        <f>"may21"</f>
        <v>may21</v>
      </c>
      <c r="F2113" s="4">
        <v>0</v>
      </c>
    </row>
    <row r="2114">
      <c r="A2114" s="0" t="inlineStr">
        <is>
          <t xml:space="preserve">2021-05-24</t>
        </is>
      </c>
      <c r="B2114" s="16">
        <v>44340</v>
      </c>
      <c r="C2114" s="8">
        <v>56.96</v>
      </c>
      <c r="D2114" s="4">
        <v>19164350</v>
      </c>
      <c r="E2114" s="0" t="str">
        <f>"may21"</f>
        <v>may21</v>
      </c>
      <c r="F2114" s="4">
        <v>0</v>
      </c>
    </row>
    <row r="2115">
      <c r="A2115" s="0" t="inlineStr">
        <is>
          <t xml:space="preserve">2021-05-25</t>
        </is>
      </c>
      <c r="B2115" s="16">
        <v>44341</v>
      </c>
      <c r="C2115" s="8">
        <v>56.87</v>
      </c>
      <c r="D2115" s="4">
        <v>22309872</v>
      </c>
      <c r="E2115" s="0" t="str">
        <f>"may21"</f>
        <v>may21</v>
      </c>
      <c r="F2115" s="4">
        <v>0</v>
      </c>
    </row>
    <row r="2116">
      <c r="A2116" s="0" t="inlineStr">
        <is>
          <t xml:space="preserve">2021-05-26</t>
        </is>
      </c>
      <c r="B2116" s="16">
        <v>44342</v>
      </c>
      <c r="C2116" s="8">
        <v>56.92</v>
      </c>
      <c r="D2116" s="4">
        <v>15173599</v>
      </c>
      <c r="E2116" s="0" t="str">
        <f>"may21"</f>
        <v>may21</v>
      </c>
      <c r="F2116" s="4">
        <v>0</v>
      </c>
    </row>
    <row r="2117">
      <c r="A2117" s="0" t="inlineStr">
        <is>
          <t xml:space="preserve">2021-05-27</t>
        </is>
      </c>
      <c r="B2117" s="16">
        <v>44343</v>
      </c>
      <c r="C2117" s="8">
        <v>57.73</v>
      </c>
      <c r="D2117" s="4">
        <v>32387637</v>
      </c>
      <c r="E2117" s="0" t="str">
        <f>"may21"</f>
        <v>may21</v>
      </c>
      <c r="F2117" s="4">
        <v>0</v>
      </c>
    </row>
    <row r="2118">
      <c r="A2118" s="0" t="inlineStr">
        <is>
          <t xml:space="preserve">2021-05-28</t>
        </is>
      </c>
      <c r="B2118" s="16">
        <v>44344</v>
      </c>
      <c r="C2118" s="8">
        <v>57.12</v>
      </c>
      <c r="D2118" s="4">
        <v>20309599</v>
      </c>
      <c r="E2118" s="0" t="str">
        <f>"may21"</f>
        <v>may21</v>
      </c>
      <c r="F2118" s="4">
        <v>1</v>
      </c>
    </row>
    <row r="2119">
      <c r="A2119" s="0" t="inlineStr">
        <is>
          <t xml:space="preserve">2021-06-01</t>
        </is>
      </c>
      <c r="B2119" s="16">
        <v>44348</v>
      </c>
      <c r="C2119" s="8">
        <v>56.89</v>
      </c>
      <c r="D2119" s="4">
        <v>20326366</v>
      </c>
      <c r="E2119" s="0" t="str">
        <f>"jun21"</f>
        <v>jun21</v>
      </c>
      <c r="F2119" s="4">
        <v>0</v>
      </c>
    </row>
    <row r="2120">
      <c r="A2120" s="0" t="inlineStr">
        <is>
          <t xml:space="preserve">2021-06-02</t>
        </is>
      </c>
      <c r="B2120" s="16">
        <v>44349</v>
      </c>
      <c r="C2120" s="8">
        <v>57.48</v>
      </c>
      <c r="D2120" s="4">
        <v>18483588</v>
      </c>
      <c r="E2120" s="0" t="str">
        <f>"jun21"</f>
        <v>jun21</v>
      </c>
      <c r="F2120" s="4">
        <v>0</v>
      </c>
    </row>
    <row r="2121">
      <c r="A2121" s="0" t="inlineStr">
        <is>
          <t xml:space="preserve">2021-06-03</t>
        </is>
      </c>
      <c r="B2121" s="16">
        <v>44350</v>
      </c>
      <c r="C2121" s="8">
        <v>56.24</v>
      </c>
      <c r="D2121" s="4">
        <v>21831303</v>
      </c>
      <c r="E2121" s="0" t="str">
        <f>"jun21"</f>
        <v>jun21</v>
      </c>
      <c r="F2121" s="4">
        <v>0</v>
      </c>
    </row>
    <row r="2122">
      <c r="A2122" s="0" t="inlineStr">
        <is>
          <t xml:space="preserve">2021-06-04</t>
        </is>
      </c>
      <c r="B2122" s="16">
        <v>44351</v>
      </c>
      <c r="C2122" s="8">
        <v>57.37</v>
      </c>
      <c r="D2122" s="4">
        <v>21493760</v>
      </c>
      <c r="E2122" s="0" t="str">
        <f>"jun21"</f>
        <v>jun21</v>
      </c>
      <c r="F2122" s="4">
        <v>0</v>
      </c>
    </row>
    <row r="2123">
      <c r="A2123" s="0" t="inlineStr">
        <is>
          <t xml:space="preserve">2021-06-07</t>
        </is>
      </c>
      <c r="B2123" s="16">
        <v>44354</v>
      </c>
      <c r="C2123" s="8">
        <v>57.09</v>
      </c>
      <c r="D2123" s="4">
        <v>17364399</v>
      </c>
      <c r="E2123" s="0" t="str">
        <f>"jun21"</f>
        <v>jun21</v>
      </c>
      <c r="F2123" s="4">
        <v>0</v>
      </c>
    </row>
    <row r="2124">
      <c r="A2124" s="0" t="inlineStr">
        <is>
          <t xml:space="preserve">2021-06-08</t>
        </is>
      </c>
      <c r="B2124" s="16">
        <v>44355</v>
      </c>
      <c r="C2124" s="8">
        <v>57</v>
      </c>
      <c r="D2124" s="4">
        <v>33254482</v>
      </c>
      <c r="E2124" s="0" t="str">
        <f>"jun21"</f>
        <v>jun21</v>
      </c>
      <c r="F2124" s="4">
        <v>0</v>
      </c>
    </row>
    <row r="2125">
      <c r="A2125" s="0" t="inlineStr">
        <is>
          <t xml:space="preserve">2021-06-09</t>
        </is>
      </c>
      <c r="B2125" s="16">
        <v>44356</v>
      </c>
      <c r="C2125" s="8">
        <v>57</v>
      </c>
      <c r="D2125" s="4">
        <v>13904793</v>
      </c>
      <c r="E2125" s="0" t="str">
        <f>"jun21"</f>
        <v>jun21</v>
      </c>
      <c r="F2125" s="4">
        <v>0</v>
      </c>
    </row>
    <row r="2126">
      <c r="A2126" s="0" t="inlineStr">
        <is>
          <t xml:space="preserve">2021-06-10</t>
        </is>
      </c>
      <c r="B2126" s="16">
        <v>44357</v>
      </c>
      <c r="C2126" s="8">
        <v>57.38</v>
      </c>
      <c r="D2126" s="4">
        <v>26738082</v>
      </c>
      <c r="E2126" s="0" t="str">
        <f>"jun21"</f>
        <v>jun21</v>
      </c>
      <c r="F2126" s="4">
        <v>0</v>
      </c>
    </row>
    <row r="2127">
      <c r="A2127" s="0" t="inlineStr">
        <is>
          <t xml:space="preserve">2021-06-11</t>
        </is>
      </c>
      <c r="B2127" s="16">
        <v>44358</v>
      </c>
      <c r="C2127" s="8">
        <v>57.85</v>
      </c>
      <c r="D2127" s="4">
        <v>18119736</v>
      </c>
      <c r="E2127" s="0" t="str">
        <f>"jun21"</f>
        <v>jun21</v>
      </c>
      <c r="F2127" s="4">
        <v>0</v>
      </c>
    </row>
    <row r="2128">
      <c r="A2128" s="0" t="inlineStr">
        <is>
          <t xml:space="preserve">2021-06-14</t>
        </is>
      </c>
      <c r="B2128" s="16">
        <v>44361</v>
      </c>
      <c r="C2128" s="8">
        <v>58.19</v>
      </c>
      <c r="D2128" s="4">
        <v>21784523</v>
      </c>
      <c r="E2128" s="0" t="str">
        <f>"jun21"</f>
        <v>jun21</v>
      </c>
      <c r="F2128" s="4">
        <v>0</v>
      </c>
    </row>
    <row r="2129">
      <c r="A2129" s="0" t="inlineStr">
        <is>
          <t xml:space="preserve">2021-06-15</t>
        </is>
      </c>
      <c r="B2129" s="16">
        <v>44362</v>
      </c>
      <c r="C2129" s="8">
        <v>57.99</v>
      </c>
      <c r="D2129" s="4">
        <v>20806538</v>
      </c>
      <c r="E2129" s="0" t="str">
        <f>"jun21"</f>
        <v>jun21</v>
      </c>
      <c r="F2129" s="4">
        <v>0</v>
      </c>
    </row>
    <row r="2130">
      <c r="A2130" s="0" t="inlineStr">
        <is>
          <t xml:space="preserve">2021-06-16</t>
        </is>
      </c>
      <c r="B2130" s="16">
        <v>44363</v>
      </c>
      <c r="C2130" s="8">
        <v>57.22</v>
      </c>
      <c r="D2130" s="4">
        <v>21879679</v>
      </c>
      <c r="E2130" s="0" t="str">
        <f>"jun21"</f>
        <v>jun21</v>
      </c>
      <c r="F2130" s="4">
        <v>0</v>
      </c>
    </row>
    <row r="2131">
      <c r="A2131" s="0" t="inlineStr">
        <is>
          <t xml:space="preserve">2021-06-17</t>
        </is>
      </c>
      <c r="B2131" s="16">
        <v>44364</v>
      </c>
      <c r="C2131" s="8">
        <v>57.18</v>
      </c>
      <c r="D2131" s="4">
        <v>21498755</v>
      </c>
      <c r="E2131" s="0" t="str">
        <f>"jun21"</f>
        <v>jun21</v>
      </c>
      <c r="F2131" s="4">
        <v>0</v>
      </c>
    </row>
    <row r="2132">
      <c r="A2132" s="0" t="inlineStr">
        <is>
          <t xml:space="preserve">2021-06-18</t>
        </is>
      </c>
      <c r="B2132" s="16">
        <v>44365</v>
      </c>
      <c r="C2132" s="8">
        <v>55.67</v>
      </c>
      <c r="D2132" s="4">
        <v>55118305</v>
      </c>
      <c r="E2132" s="0" t="str">
        <f>"jun21"</f>
        <v>jun21</v>
      </c>
      <c r="F2132" s="4">
        <v>0</v>
      </c>
    </row>
    <row r="2133">
      <c r="A2133" s="0" t="inlineStr">
        <is>
          <t xml:space="preserve">2021-06-21</t>
        </is>
      </c>
      <c r="B2133" s="16">
        <v>44368</v>
      </c>
      <c r="C2133" s="8">
        <v>55.87</v>
      </c>
      <c r="D2133" s="4">
        <v>19254640</v>
      </c>
      <c r="E2133" s="0" t="str">
        <f>"jun21"</f>
        <v>jun21</v>
      </c>
      <c r="F2133" s="4">
        <v>0</v>
      </c>
    </row>
    <row r="2134">
      <c r="A2134" s="0" t="inlineStr">
        <is>
          <t xml:space="preserve">2021-06-22</t>
        </is>
      </c>
      <c r="B2134" s="16">
        <v>44369</v>
      </c>
      <c r="C2134" s="8">
        <v>55.87</v>
      </c>
      <c r="D2134" s="4">
        <v>18682808</v>
      </c>
      <c r="E2134" s="0" t="str">
        <f>"jun21"</f>
        <v>jun21</v>
      </c>
      <c r="F2134" s="4">
        <v>0</v>
      </c>
    </row>
    <row r="2135">
      <c r="A2135" s="0" t="inlineStr">
        <is>
          <t xml:space="preserve">2021-06-23</t>
        </is>
      </c>
      <c r="B2135" s="16">
        <v>44370</v>
      </c>
      <c r="C2135" s="8">
        <v>55.26</v>
      </c>
      <c r="D2135" s="4">
        <v>20287879</v>
      </c>
      <c r="E2135" s="0" t="str">
        <f>"jun21"</f>
        <v>jun21</v>
      </c>
      <c r="F2135" s="4">
        <v>0</v>
      </c>
    </row>
    <row r="2136">
      <c r="A2136" s="0" t="inlineStr">
        <is>
          <t xml:space="preserve">2021-06-24</t>
        </is>
      </c>
      <c r="B2136" s="16">
        <v>44371</v>
      </c>
      <c r="C2136" s="8">
        <v>56.07</v>
      </c>
      <c r="D2136" s="4">
        <v>21209732</v>
      </c>
      <c r="E2136" s="0" t="str">
        <f>"jun21"</f>
        <v>jun21</v>
      </c>
      <c r="F2136" s="4">
        <v>0</v>
      </c>
    </row>
    <row r="2137">
      <c r="A2137" s="0" t="inlineStr">
        <is>
          <t xml:space="preserve">2021-06-25</t>
        </is>
      </c>
      <c r="B2137" s="16">
        <v>44372</v>
      </c>
      <c r="C2137" s="8">
        <v>55.91</v>
      </c>
      <c r="D2137" s="4">
        <v>21101239</v>
      </c>
      <c r="E2137" s="0" t="str">
        <f>"jun21"</f>
        <v>jun21</v>
      </c>
      <c r="F2137" s="4">
        <v>0</v>
      </c>
    </row>
    <row r="2138">
      <c r="A2138" s="0" t="inlineStr">
        <is>
          <t xml:space="preserve">2021-06-28</t>
        </is>
      </c>
      <c r="B2138" s="16">
        <v>44375</v>
      </c>
      <c r="C2138" s="8">
        <v>57.48</v>
      </c>
      <c r="D2138" s="4">
        <v>22480879</v>
      </c>
      <c r="E2138" s="0" t="str">
        <f>"jun21"</f>
        <v>jun21</v>
      </c>
      <c r="F2138" s="4">
        <v>0</v>
      </c>
    </row>
    <row r="2139">
      <c r="A2139" s="0" t="inlineStr">
        <is>
          <t xml:space="preserve">2021-06-29</t>
        </is>
      </c>
      <c r="B2139" s="16">
        <v>44376</v>
      </c>
      <c r="C2139" s="8">
        <v>56.75</v>
      </c>
      <c r="D2139" s="4">
        <v>26359992</v>
      </c>
      <c r="E2139" s="0" t="str">
        <f>"jun21"</f>
        <v>jun21</v>
      </c>
      <c r="F2139" s="4">
        <v>0</v>
      </c>
    </row>
    <row r="2140">
      <c r="A2140" s="0" t="inlineStr">
        <is>
          <t xml:space="preserve">2021-06-30</t>
        </is>
      </c>
      <c r="B2140" s="16">
        <v>44377</v>
      </c>
      <c r="C2140" s="8">
        <v>56.14</v>
      </c>
      <c r="D2140" s="4">
        <v>29891584</v>
      </c>
      <c r="E2140" s="0" t="str">
        <f>"jun21"</f>
        <v>jun21</v>
      </c>
      <c r="F2140" s="4">
        <v>1</v>
      </c>
    </row>
    <row r="2141">
      <c r="A2141" s="0" t="inlineStr">
        <is>
          <t xml:space="preserve">2021-07-01</t>
        </is>
      </c>
      <c r="B2141" s="16">
        <v>44378</v>
      </c>
      <c r="C2141" s="8">
        <v>56.01</v>
      </c>
      <c r="D2141" s="4">
        <v>24871591</v>
      </c>
      <c r="E2141" s="0" t="str">
        <f>"jul21"</f>
        <v>jul21</v>
      </c>
      <c r="F2141" s="4">
        <v>0</v>
      </c>
    </row>
    <row r="2142">
      <c r="A2142" s="0" t="inlineStr">
        <is>
          <t xml:space="preserve">2021-07-02</t>
        </is>
      </c>
      <c r="B2142" s="16">
        <v>44379</v>
      </c>
      <c r="C2142" s="8">
        <v>56.76</v>
      </c>
      <c r="D2142" s="4">
        <v>17223577</v>
      </c>
      <c r="E2142" s="0" t="str">
        <f>"jul21"</f>
        <v>jul21</v>
      </c>
      <c r="F2142" s="4">
        <v>0</v>
      </c>
    </row>
    <row r="2143">
      <c r="A2143" s="0" t="inlineStr">
        <is>
          <t xml:space="preserve">2021-07-06</t>
        </is>
      </c>
      <c r="B2143" s="16">
        <v>44383</v>
      </c>
      <c r="C2143" s="8">
        <v>56.09</v>
      </c>
      <c r="D2143" s="4">
        <v>26186595</v>
      </c>
      <c r="E2143" s="0" t="str">
        <f>"jul21"</f>
        <v>jul21</v>
      </c>
      <c r="F2143" s="4">
        <v>0</v>
      </c>
    </row>
    <row r="2144">
      <c r="A2144" s="0" t="inlineStr">
        <is>
          <t xml:space="preserve">2021-07-07</t>
        </is>
      </c>
      <c r="B2144" s="16">
        <v>44384</v>
      </c>
      <c r="C2144" s="8">
        <v>55.96</v>
      </c>
      <c r="D2144" s="4">
        <v>14857388</v>
      </c>
      <c r="E2144" s="0" t="str">
        <f>"jul21"</f>
        <v>jul21</v>
      </c>
      <c r="F2144" s="4">
        <v>0</v>
      </c>
    </row>
    <row r="2145">
      <c r="A2145" s="0" t="inlineStr">
        <is>
          <t xml:space="preserve">2021-07-08</t>
        </is>
      </c>
      <c r="B2145" s="16">
        <v>44385</v>
      </c>
      <c r="C2145" s="8">
        <v>55.39</v>
      </c>
      <c r="D2145" s="4">
        <v>19161963</v>
      </c>
      <c r="E2145" s="0" t="str">
        <f>"jul21"</f>
        <v>jul21</v>
      </c>
      <c r="F2145" s="4">
        <v>0</v>
      </c>
    </row>
    <row r="2146">
      <c r="A2146" s="0" t="inlineStr">
        <is>
          <t xml:space="preserve">2021-07-09</t>
        </is>
      </c>
      <c r="B2146" s="16">
        <v>44386</v>
      </c>
      <c r="C2146" s="8">
        <v>55.99</v>
      </c>
      <c r="D2146" s="4">
        <v>18708003</v>
      </c>
      <c r="E2146" s="0" t="str">
        <f>"jul21"</f>
        <v>jul21</v>
      </c>
      <c r="F2146" s="4">
        <v>0</v>
      </c>
    </row>
    <row r="2147">
      <c r="A2147" s="0" t="inlineStr">
        <is>
          <t xml:space="preserve">2021-07-12</t>
        </is>
      </c>
      <c r="B2147" s="16">
        <v>44389</v>
      </c>
      <c r="C2147" s="8">
        <v>56.73</v>
      </c>
      <c r="D2147" s="4">
        <v>15392759</v>
      </c>
      <c r="E2147" s="0" t="str">
        <f>"jul21"</f>
        <v>jul21</v>
      </c>
      <c r="F2147" s="4">
        <v>0</v>
      </c>
    </row>
    <row r="2148">
      <c r="A2148" s="0" t="inlineStr">
        <is>
          <t xml:space="preserve">2021-07-13</t>
        </is>
      </c>
      <c r="B2148" s="16">
        <v>44390</v>
      </c>
      <c r="C2148" s="8">
        <v>56.87</v>
      </c>
      <c r="D2148" s="4">
        <v>15715983</v>
      </c>
      <c r="E2148" s="0" t="str">
        <f>"jul21"</f>
        <v>jul21</v>
      </c>
      <c r="F2148" s="4">
        <v>0</v>
      </c>
    </row>
    <row r="2149">
      <c r="A2149" s="0" t="inlineStr">
        <is>
          <t xml:space="preserve">2021-07-14</t>
        </is>
      </c>
      <c r="B2149" s="16">
        <v>44391</v>
      </c>
      <c r="C2149" s="8">
        <v>56.52</v>
      </c>
      <c r="D2149" s="4">
        <v>16263611</v>
      </c>
      <c r="E2149" s="0" t="str">
        <f>"jul21"</f>
        <v>jul21</v>
      </c>
      <c r="F2149" s="4">
        <v>0</v>
      </c>
    </row>
    <row r="2150">
      <c r="A2150" s="0" t="inlineStr">
        <is>
          <t xml:space="preserve">2021-07-15</t>
        </is>
      </c>
      <c r="B2150" s="16">
        <v>44392</v>
      </c>
      <c r="C2150" s="8">
        <v>55.81</v>
      </c>
      <c r="D2150" s="4">
        <v>18917047</v>
      </c>
      <c r="E2150" s="0" t="str">
        <f>"jul21"</f>
        <v>jul21</v>
      </c>
      <c r="F2150" s="4">
        <v>0</v>
      </c>
    </row>
    <row r="2151">
      <c r="A2151" s="0" t="inlineStr">
        <is>
          <t xml:space="preserve">2021-07-16</t>
        </is>
      </c>
      <c r="B2151" s="16">
        <v>44393</v>
      </c>
      <c r="C2151" s="8">
        <v>54.97</v>
      </c>
      <c r="D2151" s="4">
        <v>25263792</v>
      </c>
      <c r="E2151" s="0" t="str">
        <f>"jul21"</f>
        <v>jul21</v>
      </c>
      <c r="F2151" s="4">
        <v>0</v>
      </c>
    </row>
    <row r="2152">
      <c r="A2152" s="0" t="inlineStr">
        <is>
          <t xml:space="preserve">2021-07-19</t>
        </is>
      </c>
      <c r="B2152" s="16">
        <v>44396</v>
      </c>
      <c r="C2152" s="8">
        <v>54.64</v>
      </c>
      <c r="D2152" s="4">
        <v>27007665</v>
      </c>
      <c r="E2152" s="0" t="str">
        <f>"jul21"</f>
        <v>jul21</v>
      </c>
      <c r="F2152" s="4">
        <v>0</v>
      </c>
    </row>
    <row r="2153">
      <c r="A2153" s="0" t="inlineStr">
        <is>
          <t xml:space="preserve">2021-07-20</t>
        </is>
      </c>
      <c r="B2153" s="16">
        <v>44397</v>
      </c>
      <c r="C2153" s="8">
        <v>55.24</v>
      </c>
      <c r="D2153" s="4">
        <v>19866965</v>
      </c>
      <c r="E2153" s="0" t="str">
        <f>"jul21"</f>
        <v>jul21</v>
      </c>
      <c r="F2153" s="4">
        <v>0</v>
      </c>
    </row>
    <row r="2154">
      <c r="A2154" s="0" t="inlineStr">
        <is>
          <t xml:space="preserve">2021-07-21</t>
        </is>
      </c>
      <c r="B2154" s="16">
        <v>44398</v>
      </c>
      <c r="C2154" s="8">
        <v>56.23</v>
      </c>
      <c r="D2154" s="4">
        <v>18497169</v>
      </c>
      <c r="E2154" s="0" t="str">
        <f>"jul21"</f>
        <v>jul21</v>
      </c>
      <c r="F2154" s="4">
        <v>0</v>
      </c>
    </row>
    <row r="2155">
      <c r="A2155" s="0" t="inlineStr">
        <is>
          <t xml:space="preserve">2021-07-22</t>
        </is>
      </c>
      <c r="B2155" s="16">
        <v>44399</v>
      </c>
      <c r="C2155" s="8">
        <v>55.96</v>
      </c>
      <c r="D2155" s="4">
        <v>36690982</v>
      </c>
      <c r="E2155" s="0" t="str">
        <f>"jul21"</f>
        <v>jul21</v>
      </c>
      <c r="F2155" s="4">
        <v>0</v>
      </c>
    </row>
    <row r="2156">
      <c r="A2156" s="0" t="inlineStr">
        <is>
          <t xml:space="preserve">2021-07-23</t>
        </is>
      </c>
      <c r="B2156" s="16">
        <v>44400</v>
      </c>
      <c r="C2156" s="8">
        <v>53</v>
      </c>
      <c r="D2156" s="4">
        <v>67742254</v>
      </c>
      <c r="E2156" s="0" t="str">
        <f>"jul21"</f>
        <v>jul21</v>
      </c>
      <c r="F2156" s="4">
        <v>0</v>
      </c>
    </row>
    <row r="2157">
      <c r="A2157" s="0" t="inlineStr">
        <is>
          <t xml:space="preserve">2021-07-26</t>
        </is>
      </c>
      <c r="B2157" s="16">
        <v>44403</v>
      </c>
      <c r="C2157" s="8">
        <v>54.31</v>
      </c>
      <c r="D2157" s="4">
        <v>32881174</v>
      </c>
      <c r="E2157" s="0" t="str">
        <f>"jul21"</f>
        <v>jul21</v>
      </c>
      <c r="F2157" s="4">
        <v>0</v>
      </c>
    </row>
    <row r="2158">
      <c r="A2158" s="0" t="inlineStr">
        <is>
          <t xml:space="preserve">2021-07-27</t>
        </is>
      </c>
      <c r="B2158" s="16">
        <v>44404</v>
      </c>
      <c r="C2158" s="8">
        <v>53.18</v>
      </c>
      <c r="D2158" s="4">
        <v>39878025</v>
      </c>
      <c r="E2158" s="0" t="str">
        <f>"jul21"</f>
        <v>jul21</v>
      </c>
      <c r="F2158" s="4">
        <v>0</v>
      </c>
    </row>
    <row r="2159">
      <c r="A2159" s="0" t="inlineStr">
        <is>
          <t xml:space="preserve">2021-07-28</t>
        </is>
      </c>
      <c r="B2159" s="16">
        <v>44405</v>
      </c>
      <c r="C2159" s="8">
        <v>53.07</v>
      </c>
      <c r="D2159" s="4">
        <v>28478845</v>
      </c>
      <c r="E2159" s="0" t="str">
        <f>"jul21"</f>
        <v>jul21</v>
      </c>
      <c r="F2159" s="4">
        <v>0</v>
      </c>
    </row>
    <row r="2160">
      <c r="A2160" s="0" t="inlineStr">
        <is>
          <t xml:space="preserve">2021-07-29</t>
        </is>
      </c>
      <c r="B2160" s="16">
        <v>44406</v>
      </c>
      <c r="C2160" s="8">
        <v>53.7</v>
      </c>
      <c r="D2160" s="4">
        <v>16886626</v>
      </c>
      <c r="E2160" s="0" t="str">
        <f>"jul21"</f>
        <v>jul21</v>
      </c>
      <c r="F2160" s="4">
        <v>0</v>
      </c>
    </row>
    <row r="2161">
      <c r="A2161" s="0" t="inlineStr">
        <is>
          <t xml:space="preserve">2021-07-30</t>
        </is>
      </c>
      <c r="B2161" s="16">
        <v>44407</v>
      </c>
      <c r="C2161" s="8">
        <v>53.72</v>
      </c>
      <c r="D2161" s="4">
        <v>16465689</v>
      </c>
      <c r="E2161" s="0" t="str">
        <f>"jul21"</f>
        <v>jul21</v>
      </c>
      <c r="F2161" s="4">
        <v>1</v>
      </c>
    </row>
    <row r="2162">
      <c r="A2162" s="0" t="inlineStr">
        <is>
          <t xml:space="preserve">2021-08-02</t>
        </is>
      </c>
      <c r="B2162" s="16">
        <v>44410</v>
      </c>
      <c r="C2162" s="8">
        <v>53.68</v>
      </c>
      <c r="D2162" s="4">
        <v>18098082</v>
      </c>
      <c r="E2162" s="0" t="str">
        <f>"aug21"</f>
        <v>aug21</v>
      </c>
      <c r="F2162" s="4">
        <v>0</v>
      </c>
    </row>
    <row r="2163">
      <c r="A2163" s="0" t="inlineStr">
        <is>
          <t xml:space="preserve">2021-08-03</t>
        </is>
      </c>
      <c r="B2163" s="16">
        <v>44411</v>
      </c>
      <c r="C2163" s="8">
        <v>54.06</v>
      </c>
      <c r="D2163" s="4">
        <v>16375928</v>
      </c>
      <c r="E2163" s="0" t="str">
        <f>"aug21"</f>
        <v>aug21</v>
      </c>
      <c r="F2163" s="4">
        <v>0</v>
      </c>
    </row>
    <row r="2164">
      <c r="A2164" s="0" t="inlineStr">
        <is>
          <t xml:space="preserve">2021-08-04</t>
        </is>
      </c>
      <c r="B2164" s="16">
        <v>44412</v>
      </c>
      <c r="C2164" s="8">
        <v>53.9</v>
      </c>
      <c r="D2164" s="4">
        <v>17612708</v>
      </c>
      <c r="E2164" s="0" t="str">
        <f>"aug21"</f>
        <v>aug21</v>
      </c>
      <c r="F2164" s="4">
        <v>0</v>
      </c>
    </row>
    <row r="2165">
      <c r="A2165" s="0" t="inlineStr">
        <is>
          <t xml:space="preserve">2021-08-05</t>
        </is>
      </c>
      <c r="B2165" s="16">
        <v>44413</v>
      </c>
      <c r="C2165" s="8">
        <v>53.89</v>
      </c>
      <c r="D2165" s="4">
        <v>15310009</v>
      </c>
      <c r="E2165" s="0" t="str">
        <f>"aug21"</f>
        <v>aug21</v>
      </c>
      <c r="F2165" s="4">
        <v>0</v>
      </c>
    </row>
    <row r="2166">
      <c r="A2166" s="0" t="inlineStr">
        <is>
          <t xml:space="preserve">2021-08-06</t>
        </is>
      </c>
      <c r="B2166" s="16">
        <v>44414</v>
      </c>
      <c r="C2166" s="8">
        <v>53.92</v>
      </c>
      <c r="D2166" s="4">
        <v>19256023</v>
      </c>
      <c r="E2166" s="0" t="str">
        <f>"aug21"</f>
        <v>aug21</v>
      </c>
      <c r="F2166" s="4">
        <v>0</v>
      </c>
    </row>
    <row r="2167">
      <c r="A2167" s="0" t="inlineStr">
        <is>
          <t xml:space="preserve">2021-08-09</t>
        </is>
      </c>
      <c r="B2167" s="16">
        <v>44417</v>
      </c>
      <c r="C2167" s="8">
        <v>54.05</v>
      </c>
      <c r="D2167" s="4">
        <v>14670135</v>
      </c>
      <c r="E2167" s="0" t="str">
        <f>"aug21"</f>
        <v>aug21</v>
      </c>
      <c r="F2167" s="4">
        <v>0</v>
      </c>
    </row>
    <row r="2168">
      <c r="A2168" s="0" t="inlineStr">
        <is>
          <t xml:space="preserve">2021-08-10</t>
        </is>
      </c>
      <c r="B2168" s="16">
        <v>44418</v>
      </c>
      <c r="C2168" s="8">
        <v>53.94</v>
      </c>
      <c r="D2168" s="4">
        <v>16215714</v>
      </c>
      <c r="E2168" s="0" t="str">
        <f>"aug21"</f>
        <v>aug21</v>
      </c>
      <c r="F2168" s="4">
        <v>0</v>
      </c>
    </row>
    <row r="2169">
      <c r="A2169" s="0" t="inlineStr">
        <is>
          <t xml:space="preserve">2021-08-11</t>
        </is>
      </c>
      <c r="B2169" s="16">
        <v>44419</v>
      </c>
      <c r="C2169" s="8">
        <v>54.14</v>
      </c>
      <c r="D2169" s="4">
        <v>18590798</v>
      </c>
      <c r="E2169" s="0" t="str">
        <f>"aug21"</f>
        <v>aug21</v>
      </c>
      <c r="F2169" s="4">
        <v>0</v>
      </c>
    </row>
    <row r="2170">
      <c r="A2170" s="0" t="inlineStr">
        <is>
          <t xml:space="preserve">2021-08-12</t>
        </is>
      </c>
      <c r="B2170" s="16">
        <v>44420</v>
      </c>
      <c r="C2170" s="8">
        <v>53.54</v>
      </c>
      <c r="D2170" s="4">
        <v>15073693</v>
      </c>
      <c r="E2170" s="0" t="str">
        <f>"aug21"</f>
        <v>aug21</v>
      </c>
      <c r="F2170" s="4">
        <v>0</v>
      </c>
    </row>
    <row r="2171">
      <c r="A2171" s="0" t="inlineStr">
        <is>
          <t xml:space="preserve">2021-08-13</t>
        </is>
      </c>
      <c r="B2171" s="16">
        <v>44421</v>
      </c>
      <c r="C2171" s="8">
        <v>53.49</v>
      </c>
      <c r="D2171" s="4">
        <v>15281066</v>
      </c>
      <c r="E2171" s="0" t="str">
        <f>"aug21"</f>
        <v>aug21</v>
      </c>
      <c r="F2171" s="4">
        <v>0</v>
      </c>
    </row>
    <row r="2172">
      <c r="A2172" s="0" t="inlineStr">
        <is>
          <t xml:space="preserve">2021-08-16</t>
        </is>
      </c>
      <c r="B2172" s="16">
        <v>44424</v>
      </c>
      <c r="C2172" s="8">
        <v>53.47</v>
      </c>
      <c r="D2172" s="4">
        <v>17692907</v>
      </c>
      <c r="E2172" s="0" t="str">
        <f>"aug21"</f>
        <v>aug21</v>
      </c>
      <c r="F2172" s="4">
        <v>0</v>
      </c>
    </row>
    <row r="2173">
      <c r="A2173" s="0" t="inlineStr">
        <is>
          <t xml:space="preserve">2021-08-17</t>
        </is>
      </c>
      <c r="B2173" s="16">
        <v>44425</v>
      </c>
      <c r="C2173" s="8">
        <v>52.69</v>
      </c>
      <c r="D2173" s="4">
        <v>22014903</v>
      </c>
      <c r="E2173" s="0" t="str">
        <f>"aug21"</f>
        <v>aug21</v>
      </c>
      <c r="F2173" s="4">
        <v>0</v>
      </c>
    </row>
    <row r="2174">
      <c r="A2174" s="0" t="inlineStr">
        <is>
          <t xml:space="preserve">2021-08-18</t>
        </is>
      </c>
      <c r="B2174" s="16">
        <v>44426</v>
      </c>
      <c r="C2174" s="8">
        <v>52.19</v>
      </c>
      <c r="D2174" s="4">
        <v>15061736</v>
      </c>
      <c r="E2174" s="0" t="str">
        <f>"aug21"</f>
        <v>aug21</v>
      </c>
      <c r="F2174" s="4">
        <v>0</v>
      </c>
    </row>
    <row r="2175">
      <c r="A2175" s="0" t="inlineStr">
        <is>
          <t xml:space="preserve">2021-08-19</t>
        </is>
      </c>
      <c r="B2175" s="16">
        <v>44427</v>
      </c>
      <c r="C2175" s="8">
        <v>52.44</v>
      </c>
      <c r="D2175" s="4">
        <v>22999394</v>
      </c>
      <c r="E2175" s="0" t="str">
        <f>"aug21"</f>
        <v>aug21</v>
      </c>
      <c r="F2175" s="4">
        <v>0</v>
      </c>
    </row>
    <row r="2176">
      <c r="A2176" s="0" t="inlineStr">
        <is>
          <t xml:space="preserve">2021-08-20</t>
        </is>
      </c>
      <c r="B2176" s="16">
        <v>44428</v>
      </c>
      <c r="C2176" s="8">
        <v>52.01</v>
      </c>
      <c r="D2176" s="4">
        <v>25728334</v>
      </c>
      <c r="E2176" s="0" t="str">
        <f>"aug21"</f>
        <v>aug21</v>
      </c>
      <c r="F2176" s="4">
        <v>0</v>
      </c>
    </row>
    <row r="2177">
      <c r="A2177" s="0" t="inlineStr">
        <is>
          <t xml:space="preserve">2021-08-23</t>
        </is>
      </c>
      <c r="B2177" s="16">
        <v>44431</v>
      </c>
      <c r="C2177" s="8">
        <v>53.23</v>
      </c>
      <c r="D2177" s="4">
        <v>23976255</v>
      </c>
      <c r="E2177" s="0" t="str">
        <f>"aug21"</f>
        <v>aug21</v>
      </c>
      <c r="F2177" s="4">
        <v>0</v>
      </c>
    </row>
    <row r="2178">
      <c r="A2178" s="0" t="inlineStr">
        <is>
          <t xml:space="preserve">2021-08-24</t>
        </is>
      </c>
      <c r="B2178" s="16">
        <v>44432</v>
      </c>
      <c r="C2178" s="8">
        <v>53.81</v>
      </c>
      <c r="D2178" s="4">
        <v>20348797</v>
      </c>
      <c r="E2178" s="0" t="str">
        <f>"aug21"</f>
        <v>aug21</v>
      </c>
      <c r="F2178" s="4">
        <v>0</v>
      </c>
    </row>
    <row r="2179">
      <c r="A2179" s="0" t="inlineStr">
        <is>
          <t xml:space="preserve">2021-08-25</t>
        </is>
      </c>
      <c r="B2179" s="16">
        <v>44433</v>
      </c>
      <c r="C2179" s="8">
        <v>53.81</v>
      </c>
      <c r="D2179" s="4">
        <v>15048388</v>
      </c>
      <c r="E2179" s="0" t="str">
        <f>"aug21"</f>
        <v>aug21</v>
      </c>
      <c r="F2179" s="4">
        <v>0</v>
      </c>
    </row>
    <row r="2180">
      <c r="A2180" s="0" t="inlineStr">
        <is>
          <t xml:space="preserve">2021-08-26</t>
        </is>
      </c>
      <c r="B2180" s="16">
        <v>44434</v>
      </c>
      <c r="C2180" s="8">
        <v>53.13</v>
      </c>
      <c r="D2180" s="4">
        <v>19569984</v>
      </c>
      <c r="E2180" s="0" t="str">
        <f>"aug21"</f>
        <v>aug21</v>
      </c>
      <c r="F2180" s="4">
        <v>0</v>
      </c>
    </row>
    <row r="2181">
      <c r="A2181" s="0" t="inlineStr">
        <is>
          <t xml:space="preserve">2021-08-27</t>
        </is>
      </c>
      <c r="B2181" s="16">
        <v>44435</v>
      </c>
      <c r="C2181" s="8">
        <v>53.89</v>
      </c>
      <c r="D2181" s="4">
        <v>16524991</v>
      </c>
      <c r="E2181" s="0" t="str">
        <f>"aug21"</f>
        <v>aug21</v>
      </c>
      <c r="F2181" s="4">
        <v>0</v>
      </c>
    </row>
    <row r="2182">
      <c r="A2182" s="0" t="inlineStr">
        <is>
          <t xml:space="preserve">2021-08-30</t>
        </is>
      </c>
      <c r="B2182" s="16">
        <v>44438</v>
      </c>
      <c r="C2182" s="8">
        <v>53.94</v>
      </c>
      <c r="D2182" s="4">
        <v>14581326</v>
      </c>
      <c r="E2182" s="0" t="str">
        <f>"aug21"</f>
        <v>aug21</v>
      </c>
      <c r="F2182" s="4">
        <v>0</v>
      </c>
    </row>
    <row r="2183">
      <c r="A2183" s="0" t="inlineStr">
        <is>
          <t xml:space="preserve">2021-08-31</t>
        </is>
      </c>
      <c r="B2183" s="16">
        <v>44439</v>
      </c>
      <c r="C2183" s="8">
        <v>54.06</v>
      </c>
      <c r="D2183" s="4">
        <v>22350100</v>
      </c>
      <c r="E2183" s="0" t="str">
        <f>"aug21"</f>
        <v>aug21</v>
      </c>
      <c r="F2183" s="4">
        <v>1</v>
      </c>
    </row>
    <row r="2184">
      <c r="A2184" s="0" t="inlineStr">
        <is>
          <t xml:space="preserve">2021-09-01</t>
        </is>
      </c>
      <c r="B2184" s="16">
        <v>44440</v>
      </c>
      <c r="C2184" s="8">
        <v>53.67</v>
      </c>
      <c r="D2184" s="4">
        <v>18615029</v>
      </c>
      <c r="E2184" s="0" t="str">
        <f>"sep21"</f>
        <v>sep21</v>
      </c>
      <c r="F2184" s="4">
        <v>0</v>
      </c>
    </row>
    <row r="2185">
      <c r="A2185" s="0" t="inlineStr">
        <is>
          <t xml:space="preserve">2021-09-02</t>
        </is>
      </c>
      <c r="B2185" s="16">
        <v>44441</v>
      </c>
      <c r="C2185" s="8">
        <v>53.73</v>
      </c>
      <c r="D2185" s="4">
        <v>15880063</v>
      </c>
      <c r="E2185" s="0" t="str">
        <f>"sep21"</f>
        <v>sep21</v>
      </c>
      <c r="F2185" s="4">
        <v>0</v>
      </c>
    </row>
    <row r="2186">
      <c r="A2186" s="0" t="inlineStr">
        <is>
          <t xml:space="preserve">2021-09-03</t>
        </is>
      </c>
      <c r="B2186" s="16">
        <v>44442</v>
      </c>
      <c r="C2186" s="8">
        <v>53.51</v>
      </c>
      <c r="D2186" s="4">
        <v>13472750</v>
      </c>
      <c r="E2186" s="0" t="str">
        <f>"sep21"</f>
        <v>sep21</v>
      </c>
      <c r="F2186" s="4">
        <v>0</v>
      </c>
    </row>
    <row r="2187">
      <c r="A2187" s="0" t="inlineStr">
        <is>
          <t xml:space="preserve">2021-09-07</t>
        </is>
      </c>
      <c r="B2187" s="16">
        <v>44446</v>
      </c>
      <c r="C2187" s="8">
        <v>53.65</v>
      </c>
      <c r="D2187" s="4">
        <v>13914972</v>
      </c>
      <c r="E2187" s="0" t="str">
        <f>"sep21"</f>
        <v>sep21</v>
      </c>
      <c r="F2187" s="4">
        <v>0</v>
      </c>
    </row>
    <row r="2188">
      <c r="A2188" s="0" t="inlineStr">
        <is>
          <t xml:space="preserve">2021-09-08</t>
        </is>
      </c>
      <c r="B2188" s="16">
        <v>44447</v>
      </c>
      <c r="C2188" s="8">
        <v>53.57</v>
      </c>
      <c r="D2188" s="4">
        <v>18235078</v>
      </c>
      <c r="E2188" s="0" t="str">
        <f>"sep21"</f>
        <v>sep21</v>
      </c>
      <c r="F2188" s="4">
        <v>0</v>
      </c>
    </row>
    <row r="2189">
      <c r="A2189" s="0" t="inlineStr">
        <is>
          <t xml:space="preserve">2021-09-09</t>
        </is>
      </c>
      <c r="B2189" s="16">
        <v>44448</v>
      </c>
      <c r="C2189" s="8">
        <v>53.4</v>
      </c>
      <c r="D2189" s="4">
        <v>13495797</v>
      </c>
      <c r="E2189" s="0" t="str">
        <f>"sep21"</f>
        <v>sep21</v>
      </c>
      <c r="F2189" s="4">
        <v>0</v>
      </c>
    </row>
    <row r="2190">
      <c r="A2190" s="0" t="inlineStr">
        <is>
          <t xml:space="preserve">2021-09-10</t>
        </is>
      </c>
      <c r="B2190" s="16">
        <v>44449</v>
      </c>
      <c r="C2190" s="8">
        <v>53.84</v>
      </c>
      <c r="D2190" s="4">
        <v>20324696</v>
      </c>
      <c r="E2190" s="0" t="str">
        <f>"sep21"</f>
        <v>sep21</v>
      </c>
      <c r="F2190" s="4">
        <v>0</v>
      </c>
    </row>
    <row r="2191">
      <c r="A2191" s="0" t="inlineStr">
        <is>
          <t xml:space="preserve">2021-09-13</t>
        </is>
      </c>
      <c r="B2191" s="16">
        <v>44452</v>
      </c>
      <c r="C2191" s="8">
        <v>54.99</v>
      </c>
      <c r="D2191" s="4">
        <v>22639242</v>
      </c>
      <c r="E2191" s="0" t="str">
        <f>"sep21"</f>
        <v>sep21</v>
      </c>
      <c r="F2191" s="4">
        <v>0</v>
      </c>
    </row>
    <row r="2192">
      <c r="A2192" s="0" t="inlineStr">
        <is>
          <t xml:space="preserve">2021-09-14</t>
        </is>
      </c>
      <c r="B2192" s="16">
        <v>44453</v>
      </c>
      <c r="C2192" s="8">
        <v>54.52</v>
      </c>
      <c r="D2192" s="4">
        <v>22072717</v>
      </c>
      <c r="E2192" s="0" t="str">
        <f>"sep21"</f>
        <v>sep21</v>
      </c>
      <c r="F2192" s="4">
        <v>0</v>
      </c>
    </row>
    <row r="2193">
      <c r="A2193" s="0" t="inlineStr">
        <is>
          <t xml:space="preserve">2021-09-15</t>
        </is>
      </c>
      <c r="B2193" s="16">
        <v>44454</v>
      </c>
      <c r="C2193" s="8">
        <v>55.12</v>
      </c>
      <c r="D2193" s="4">
        <v>18796181</v>
      </c>
      <c r="E2193" s="0" t="str">
        <f>"sep21"</f>
        <v>sep21</v>
      </c>
      <c r="F2193" s="4">
        <v>0</v>
      </c>
    </row>
    <row r="2194">
      <c r="A2194" s="0" t="inlineStr">
        <is>
          <t xml:space="preserve">2021-09-16</t>
        </is>
      </c>
      <c r="B2194" s="16">
        <v>44455</v>
      </c>
      <c r="C2194" s="8">
        <v>54.83</v>
      </c>
      <c r="D2194" s="4">
        <v>19863089</v>
      </c>
      <c r="E2194" s="0" t="str">
        <f>"sep21"</f>
        <v>sep21</v>
      </c>
      <c r="F2194" s="4">
        <v>0</v>
      </c>
    </row>
    <row r="2195">
      <c r="A2195" s="0" t="inlineStr">
        <is>
          <t xml:space="preserve">2021-09-17</t>
        </is>
      </c>
      <c r="B2195" s="16">
        <v>44456</v>
      </c>
      <c r="C2195" s="8">
        <v>54.26</v>
      </c>
      <c r="D2195" s="4">
        <v>35359233</v>
      </c>
      <c r="E2195" s="0" t="str">
        <f>"sep21"</f>
        <v>sep21</v>
      </c>
      <c r="F2195" s="4">
        <v>0</v>
      </c>
    </row>
    <row r="2196">
      <c r="A2196" s="0" t="inlineStr">
        <is>
          <t xml:space="preserve">2021-09-20</t>
        </is>
      </c>
      <c r="B2196" s="16">
        <v>44459</v>
      </c>
      <c r="C2196" s="8">
        <v>52.98</v>
      </c>
      <c r="D2196" s="4">
        <v>35051904</v>
      </c>
      <c r="E2196" s="0" t="str">
        <f>"sep21"</f>
        <v>sep21</v>
      </c>
      <c r="F2196" s="4">
        <v>0</v>
      </c>
    </row>
    <row r="2197">
      <c r="A2197" s="0" t="inlineStr">
        <is>
          <t xml:space="preserve">2021-09-21</t>
        </is>
      </c>
      <c r="B2197" s="16">
        <v>44460</v>
      </c>
      <c r="C2197" s="8">
        <v>52.87</v>
      </c>
      <c r="D2197" s="4">
        <v>17968925</v>
      </c>
      <c r="E2197" s="0" t="str">
        <f>"sep21"</f>
        <v>sep21</v>
      </c>
      <c r="F2197" s="4">
        <v>0</v>
      </c>
    </row>
    <row r="2198">
      <c r="A2198" s="0" t="inlineStr">
        <is>
          <t xml:space="preserve">2021-09-22</t>
        </is>
      </c>
      <c r="B2198" s="16">
        <v>44461</v>
      </c>
      <c r="C2198" s="8">
        <v>53.5</v>
      </c>
      <c r="D2198" s="4">
        <v>18594117</v>
      </c>
      <c r="E2198" s="0" t="str">
        <f>"sep21"</f>
        <v>sep21</v>
      </c>
      <c r="F2198" s="4">
        <v>0</v>
      </c>
    </row>
    <row r="2199">
      <c r="A2199" s="0" t="inlineStr">
        <is>
          <t xml:space="preserve">2021-09-23</t>
        </is>
      </c>
      <c r="B2199" s="16">
        <v>44462</v>
      </c>
      <c r="C2199" s="8">
        <v>54.03</v>
      </c>
      <c r="D2199" s="4">
        <v>16474334</v>
      </c>
      <c r="E2199" s="0" t="str">
        <f>"sep21"</f>
        <v>sep21</v>
      </c>
      <c r="F2199" s="4">
        <v>0</v>
      </c>
    </row>
    <row r="2200">
      <c r="A2200" s="0" t="inlineStr">
        <is>
          <t xml:space="preserve">2021-09-24</t>
        </is>
      </c>
      <c r="B2200" s="16">
        <v>44463</v>
      </c>
      <c r="C2200" s="8">
        <v>54.22</v>
      </c>
      <c r="D2200" s="4">
        <v>12976200</v>
      </c>
      <c r="E2200" s="0" t="str">
        <f>"sep21"</f>
        <v>sep21</v>
      </c>
      <c r="F2200" s="4">
        <v>0</v>
      </c>
    </row>
    <row r="2201">
      <c r="A2201" s="0" t="inlineStr">
        <is>
          <t xml:space="preserve">2021-09-27</t>
        </is>
      </c>
      <c r="B2201" s="16">
        <v>44466</v>
      </c>
      <c r="C2201" s="8">
        <v>54.66</v>
      </c>
      <c r="D2201" s="4">
        <v>13899911</v>
      </c>
      <c r="E2201" s="0" t="str">
        <f>"sep21"</f>
        <v>sep21</v>
      </c>
      <c r="F2201" s="4">
        <v>0</v>
      </c>
    </row>
    <row r="2202">
      <c r="A2202" s="0" t="inlineStr">
        <is>
          <t xml:space="preserve">2021-09-28</t>
        </is>
      </c>
      <c r="B2202" s="16">
        <v>44467</v>
      </c>
      <c r="C2202" s="8">
        <v>54</v>
      </c>
      <c r="D2202" s="4">
        <v>24691319</v>
      </c>
      <c r="E2202" s="0" t="str">
        <f>"sep21"</f>
        <v>sep21</v>
      </c>
      <c r="F2202" s="4">
        <v>0</v>
      </c>
    </row>
    <row r="2203">
      <c r="A2203" s="0" t="inlineStr">
        <is>
          <t xml:space="preserve">2021-09-29</t>
        </is>
      </c>
      <c r="B2203" s="16">
        <v>44468</v>
      </c>
      <c r="C2203" s="8">
        <v>53.49</v>
      </c>
      <c r="D2203" s="4">
        <v>20514308</v>
      </c>
      <c r="E2203" s="0" t="str">
        <f>"sep21"</f>
        <v>sep21</v>
      </c>
      <c r="F2203" s="4">
        <v>0</v>
      </c>
    </row>
    <row r="2204">
      <c r="A2204" s="0" t="inlineStr">
        <is>
          <t xml:space="preserve">2021-09-30</t>
        </is>
      </c>
      <c r="B2204" s="16">
        <v>44469</v>
      </c>
      <c r="C2204" s="8">
        <v>53.28</v>
      </c>
      <c r="D2204" s="4">
        <v>20534072</v>
      </c>
      <c r="E2204" s="0" t="str">
        <f>"sep21"</f>
        <v>sep21</v>
      </c>
      <c r="F2204" s="4">
        <v>1</v>
      </c>
    </row>
    <row r="2205">
      <c r="A2205" s="0" t="inlineStr">
        <is>
          <t xml:space="preserve">2021-10-01</t>
        </is>
      </c>
      <c r="B2205" s="16">
        <v>44470</v>
      </c>
      <c r="C2205" s="8">
        <v>53.86</v>
      </c>
      <c r="D2205" s="4">
        <v>19895101</v>
      </c>
      <c r="E2205" s="0" t="str">
        <f>"oct21"</f>
        <v>oct21</v>
      </c>
      <c r="F2205" s="4">
        <v>0</v>
      </c>
    </row>
    <row r="2206">
      <c r="A2206" s="0" t="inlineStr">
        <is>
          <t xml:space="preserve">2021-10-04</t>
        </is>
      </c>
      <c r="B2206" s="16">
        <v>44473</v>
      </c>
      <c r="C2206" s="8">
        <v>53.47</v>
      </c>
      <c r="D2206" s="4">
        <v>27353323</v>
      </c>
      <c r="E2206" s="0" t="str">
        <f>"oct21"</f>
        <v>oct21</v>
      </c>
      <c r="F2206" s="4">
        <v>0</v>
      </c>
    </row>
    <row r="2207">
      <c r="A2207" s="0" t="inlineStr">
        <is>
          <t xml:space="preserve">2021-10-05</t>
        </is>
      </c>
      <c r="B2207" s="16">
        <v>44474</v>
      </c>
      <c r="C2207" s="8">
        <v>53.95</v>
      </c>
      <c r="D2207" s="4">
        <v>18129360</v>
      </c>
      <c r="E2207" s="0" t="str">
        <f>"oct21"</f>
        <v>oct21</v>
      </c>
      <c r="F2207" s="4">
        <v>0</v>
      </c>
    </row>
    <row r="2208">
      <c r="A2208" s="0" t="inlineStr">
        <is>
          <t xml:space="preserve">2021-10-06</t>
        </is>
      </c>
      <c r="B2208" s="16">
        <v>44475</v>
      </c>
      <c r="C2208" s="8">
        <v>53.98</v>
      </c>
      <c r="D2208" s="4">
        <v>20059578</v>
      </c>
      <c r="E2208" s="0" t="str">
        <f>"oct21"</f>
        <v>oct21</v>
      </c>
      <c r="F2208" s="4">
        <v>0</v>
      </c>
    </row>
    <row r="2209">
      <c r="A2209" s="0" t="inlineStr">
        <is>
          <t xml:space="preserve">2021-10-07</t>
        </is>
      </c>
      <c r="B2209" s="16">
        <v>44476</v>
      </c>
      <c r="C2209" s="8">
        <v>54.18</v>
      </c>
      <c r="D2209" s="4">
        <v>20704443</v>
      </c>
      <c r="E2209" s="0" t="str">
        <f>"oct21"</f>
        <v>oct21</v>
      </c>
      <c r="F2209" s="4">
        <v>0</v>
      </c>
    </row>
    <row r="2210">
      <c r="A2210" s="0" t="inlineStr">
        <is>
          <t xml:space="preserve">2021-10-08</t>
        </is>
      </c>
      <c r="B2210" s="16">
        <v>44477</v>
      </c>
      <c r="C2210" s="8">
        <v>53.81</v>
      </c>
      <c r="D2210" s="4">
        <v>16068031</v>
      </c>
      <c r="E2210" s="0" t="str">
        <f>"oct21"</f>
        <v>oct21</v>
      </c>
      <c r="F2210" s="4">
        <v>0</v>
      </c>
    </row>
    <row r="2211">
      <c r="A2211" s="0" t="inlineStr">
        <is>
          <t xml:space="preserve">2021-10-11</t>
        </is>
      </c>
      <c r="B2211" s="16">
        <v>44480</v>
      </c>
      <c r="C2211" s="8">
        <v>53.44</v>
      </c>
      <c r="D2211" s="4">
        <v>14398758</v>
      </c>
      <c r="E2211" s="0" t="str">
        <f>"oct21"</f>
        <v>oct21</v>
      </c>
      <c r="F2211" s="4">
        <v>0</v>
      </c>
    </row>
    <row r="2212">
      <c r="A2212" s="0" t="inlineStr">
        <is>
          <t xml:space="preserve">2021-10-12</t>
        </is>
      </c>
      <c r="B2212" s="16">
        <v>44481</v>
      </c>
      <c r="C2212" s="8">
        <v>52.17</v>
      </c>
      <c r="D2212" s="4">
        <v>32784309</v>
      </c>
      <c r="E2212" s="0" t="str">
        <f>"oct21"</f>
        <v>oct21</v>
      </c>
      <c r="F2212" s="4">
        <v>0</v>
      </c>
    </row>
    <row r="2213">
      <c r="A2213" s="0" t="inlineStr">
        <is>
          <t xml:space="preserve">2021-10-13</t>
        </is>
      </c>
      <c r="B2213" s="16">
        <v>44482</v>
      </c>
      <c r="C2213" s="8">
        <v>52.26</v>
      </c>
      <c r="D2213" s="4">
        <v>18533956</v>
      </c>
      <c r="E2213" s="0" t="str">
        <f>"oct21"</f>
        <v>oct21</v>
      </c>
      <c r="F2213" s="4">
        <v>0</v>
      </c>
    </row>
    <row r="2214">
      <c r="A2214" s="0" t="inlineStr">
        <is>
          <t xml:space="preserve">2021-10-14</t>
        </is>
      </c>
      <c r="B2214" s="16">
        <v>44483</v>
      </c>
      <c r="C2214" s="8">
        <v>53.9</v>
      </c>
      <c r="D2214" s="4">
        <v>26586650</v>
      </c>
      <c r="E2214" s="0" t="str">
        <f>"oct21"</f>
        <v>oct21</v>
      </c>
      <c r="F2214" s="4">
        <v>0</v>
      </c>
    </row>
    <row r="2215">
      <c r="A2215" s="0" t="inlineStr">
        <is>
          <t xml:space="preserve">2021-10-15</t>
        </is>
      </c>
      <c r="B2215" s="16">
        <v>44484</v>
      </c>
      <c r="C2215" s="8">
        <v>54.46</v>
      </c>
      <c r="D2215" s="4">
        <v>25231140</v>
      </c>
      <c r="E2215" s="0" t="str">
        <f>"oct21"</f>
        <v>oct21</v>
      </c>
      <c r="F2215" s="4">
        <v>0</v>
      </c>
    </row>
    <row r="2216">
      <c r="A2216" s="0" t="inlineStr">
        <is>
          <t xml:space="preserve">2021-10-18</t>
        </is>
      </c>
      <c r="B2216" s="16">
        <v>44487</v>
      </c>
      <c r="C2216" s="8">
        <v>54.47</v>
      </c>
      <c r="D2216" s="4">
        <v>22407571</v>
      </c>
      <c r="E2216" s="0" t="str">
        <f>"oct21"</f>
        <v>oct21</v>
      </c>
      <c r="F2216" s="4">
        <v>0</v>
      </c>
    </row>
    <row r="2217">
      <c r="A2217" s="0" t="inlineStr">
        <is>
          <t xml:space="preserve">2021-10-19</t>
        </is>
      </c>
      <c r="B2217" s="16">
        <v>44488</v>
      </c>
      <c r="C2217" s="8">
        <v>55.21</v>
      </c>
      <c r="D2217" s="4">
        <v>18392879</v>
      </c>
      <c r="E2217" s="0" t="str">
        <f>"oct21"</f>
        <v>oct21</v>
      </c>
      <c r="F2217" s="4">
        <v>0</v>
      </c>
    </row>
    <row r="2218">
      <c r="A2218" s="0" t="inlineStr">
        <is>
          <t xml:space="preserve">2021-10-20</t>
        </is>
      </c>
      <c r="B2218" s="16">
        <v>44489</v>
      </c>
      <c r="C2218" s="8">
        <v>55.37</v>
      </c>
      <c r="D2218" s="4">
        <v>16850266</v>
      </c>
      <c r="E2218" s="0" t="str">
        <f>"oct21"</f>
        <v>oct21</v>
      </c>
      <c r="F2218" s="4">
        <v>0</v>
      </c>
    </row>
    <row r="2219">
      <c r="A2219" s="0" t="inlineStr">
        <is>
          <t xml:space="preserve">2021-10-21</t>
        </is>
      </c>
      <c r="B2219" s="16">
        <v>44490</v>
      </c>
      <c r="C2219" s="8">
        <v>56</v>
      </c>
      <c r="D2219" s="4">
        <v>38390855</v>
      </c>
      <c r="E2219" s="0" t="str">
        <f>"oct21"</f>
        <v>oct21</v>
      </c>
      <c r="F2219" s="4">
        <v>0</v>
      </c>
    </row>
    <row r="2220">
      <c r="A2220" s="0" t="inlineStr">
        <is>
          <t xml:space="preserve">2021-10-22</t>
        </is>
      </c>
      <c r="B2220" s="16">
        <v>44491</v>
      </c>
      <c r="C2220" s="8">
        <v>49.46</v>
      </c>
      <c r="D2220" s="4">
        <v>109971887</v>
      </c>
      <c r="E2220" s="0" t="str">
        <f>"oct21"</f>
        <v>oct21</v>
      </c>
      <c r="F2220" s="4">
        <v>0</v>
      </c>
    </row>
    <row r="2221">
      <c r="A2221" s="0" t="inlineStr">
        <is>
          <t xml:space="preserve">2021-10-25</t>
        </is>
      </c>
      <c r="B2221" s="16">
        <v>44494</v>
      </c>
      <c r="C2221" s="8">
        <v>49.41</v>
      </c>
      <c r="D2221" s="4">
        <v>43178773</v>
      </c>
      <c r="E2221" s="0" t="str">
        <f>"oct21"</f>
        <v>oct21</v>
      </c>
      <c r="F2221" s="4">
        <v>0</v>
      </c>
    </row>
    <row r="2222">
      <c r="A2222" s="0" t="inlineStr">
        <is>
          <t xml:space="preserve">2021-10-26</t>
        </is>
      </c>
      <c r="B2222" s="16">
        <v>44495</v>
      </c>
      <c r="C2222" s="8">
        <v>48.28</v>
      </c>
      <c r="D2222" s="4">
        <v>68405390</v>
      </c>
      <c r="E2222" s="0" t="str">
        <f>"oct21"</f>
        <v>oct21</v>
      </c>
      <c r="F2222" s="4">
        <v>0</v>
      </c>
    </row>
    <row r="2223">
      <c r="A2223" s="0" t="inlineStr">
        <is>
          <t xml:space="preserve">2021-10-27</t>
        </is>
      </c>
      <c r="B2223" s="16">
        <v>44496</v>
      </c>
      <c r="C2223" s="8">
        <v>47.89</v>
      </c>
      <c r="D2223" s="4">
        <v>41081464</v>
      </c>
      <c r="E2223" s="0" t="str">
        <f>"oct21"</f>
        <v>oct21</v>
      </c>
      <c r="F2223" s="4">
        <v>0</v>
      </c>
    </row>
    <row r="2224">
      <c r="A2224" s="0" t="inlineStr">
        <is>
          <t xml:space="preserve">2021-10-28</t>
        </is>
      </c>
      <c r="B2224" s="16">
        <v>44497</v>
      </c>
      <c r="C2224" s="8">
        <v>48.08</v>
      </c>
      <c r="D2224" s="4">
        <v>31317178</v>
      </c>
      <c r="E2224" s="0" t="str">
        <f>"oct21"</f>
        <v>oct21</v>
      </c>
      <c r="F2224" s="4">
        <v>0</v>
      </c>
    </row>
    <row r="2225">
      <c r="A2225" s="0" t="inlineStr">
        <is>
          <t xml:space="preserve">2021-10-29</t>
        </is>
      </c>
      <c r="B2225" s="16">
        <v>44498</v>
      </c>
      <c r="C2225" s="8">
        <v>49</v>
      </c>
      <c r="D2225" s="4">
        <v>42300965</v>
      </c>
      <c r="E2225" s="0" t="str">
        <f>"oct21"</f>
        <v>oct21</v>
      </c>
      <c r="F2225" s="4">
        <v>1</v>
      </c>
    </row>
    <row r="2226">
      <c r="A2226" s="0" t="inlineStr">
        <is>
          <t xml:space="preserve">2021-11-01</t>
        </is>
      </c>
      <c r="B2226" s="16">
        <v>44501</v>
      </c>
      <c r="C2226" s="8">
        <v>49.55</v>
      </c>
      <c r="D2226" s="4">
        <v>28013741</v>
      </c>
      <c r="E2226" s="0" t="str">
        <f>"nov21"</f>
        <v>nov21</v>
      </c>
      <c r="F2226" s="4">
        <v>0</v>
      </c>
    </row>
    <row r="2227">
      <c r="A2227" s="0" t="inlineStr">
        <is>
          <t xml:space="preserve">2021-11-02</t>
        </is>
      </c>
      <c r="B2227" s="16">
        <v>44502</v>
      </c>
      <c r="C2227" s="8">
        <v>49.86</v>
      </c>
      <c r="D2227" s="4">
        <v>27193263</v>
      </c>
      <c r="E2227" s="0" t="str">
        <f>"nov21"</f>
        <v>nov21</v>
      </c>
      <c r="F2227" s="4">
        <v>0</v>
      </c>
    </row>
    <row r="2228">
      <c r="A2228" s="0" t="inlineStr">
        <is>
          <t xml:space="preserve">2021-11-03</t>
        </is>
      </c>
      <c r="B2228" s="16">
        <v>44503</v>
      </c>
      <c r="C2228" s="8">
        <v>50.39</v>
      </c>
      <c r="D2228" s="4">
        <v>23962115</v>
      </c>
      <c r="E2228" s="0" t="str">
        <f>"nov21"</f>
        <v>nov21</v>
      </c>
      <c r="F2228" s="4">
        <v>0</v>
      </c>
    </row>
    <row r="2229">
      <c r="A2229" s="0" t="inlineStr">
        <is>
          <t xml:space="preserve">2021-11-04</t>
        </is>
      </c>
      <c r="B2229" s="16">
        <v>44504</v>
      </c>
      <c r="C2229" s="8">
        <v>50.31</v>
      </c>
      <c r="D2229" s="4">
        <v>24805961</v>
      </c>
      <c r="E2229" s="0" t="str">
        <f>"nov21"</f>
        <v>nov21</v>
      </c>
      <c r="F2229" s="4">
        <v>0</v>
      </c>
    </row>
    <row r="2230">
      <c r="A2230" s="0" t="inlineStr">
        <is>
          <t xml:space="preserve">2021-11-05</t>
        </is>
      </c>
      <c r="B2230" s="16">
        <v>44505</v>
      </c>
      <c r="C2230" s="8">
        <v>50.92</v>
      </c>
      <c r="D2230" s="4">
        <v>36816156</v>
      </c>
      <c r="E2230" s="0" t="str">
        <f>"nov21"</f>
        <v>nov21</v>
      </c>
      <c r="F2230" s="4">
        <v>0</v>
      </c>
    </row>
    <row r="2231">
      <c r="A2231" s="0" t="inlineStr">
        <is>
          <t xml:space="preserve">2021-11-08</t>
        </is>
      </c>
      <c r="B2231" s="16">
        <v>44508</v>
      </c>
      <c r="C2231" s="8">
        <v>51.55</v>
      </c>
      <c r="D2231" s="4">
        <v>31647844</v>
      </c>
      <c r="E2231" s="0" t="str">
        <f>"nov21"</f>
        <v>nov21</v>
      </c>
      <c r="F2231" s="4">
        <v>0</v>
      </c>
    </row>
    <row r="2232">
      <c r="A2232" s="0" t="inlineStr">
        <is>
          <t xml:space="preserve">2021-11-09</t>
        </is>
      </c>
      <c r="B2232" s="16">
        <v>44509</v>
      </c>
      <c r="C2232" s="8">
        <v>51.2</v>
      </c>
      <c r="D2232" s="4">
        <v>22508422</v>
      </c>
      <c r="E2232" s="0" t="str">
        <f>"nov21"</f>
        <v>nov21</v>
      </c>
      <c r="F2232" s="4">
        <v>0</v>
      </c>
    </row>
    <row r="2233">
      <c r="A2233" s="0" t="inlineStr">
        <is>
          <t xml:space="preserve">2021-11-10</t>
        </is>
      </c>
      <c r="B2233" s="16">
        <v>44510</v>
      </c>
      <c r="C2233" s="8">
        <v>50.76</v>
      </c>
      <c r="D2233" s="4">
        <v>25040734</v>
      </c>
      <c r="E2233" s="0" t="str">
        <f>"nov21"</f>
        <v>nov21</v>
      </c>
      <c r="F2233" s="4">
        <v>0</v>
      </c>
    </row>
    <row r="2234">
      <c r="A2234" s="0" t="inlineStr">
        <is>
          <t xml:space="preserve">2021-11-11</t>
        </is>
      </c>
      <c r="B2234" s="16">
        <v>44511</v>
      </c>
      <c r="C2234" s="8">
        <v>50.53</v>
      </c>
      <c r="D2234" s="4">
        <v>25419988</v>
      </c>
      <c r="E2234" s="0" t="str">
        <f>"nov21"</f>
        <v>nov21</v>
      </c>
      <c r="F2234" s="4">
        <v>0</v>
      </c>
    </row>
    <row r="2235">
      <c r="A2235" s="0" t="inlineStr">
        <is>
          <t xml:space="preserve">2021-11-12</t>
        </is>
      </c>
      <c r="B2235" s="16">
        <v>44512</v>
      </c>
      <c r="C2235" s="8">
        <v>50.31</v>
      </c>
      <c r="D2235" s="4">
        <v>23884837</v>
      </c>
      <c r="E2235" s="0" t="str">
        <f>"nov21"</f>
        <v>nov21</v>
      </c>
      <c r="F2235" s="4">
        <v>0</v>
      </c>
    </row>
    <row r="2236">
      <c r="A2236" s="0" t="inlineStr">
        <is>
          <t xml:space="preserve">2021-11-15</t>
        </is>
      </c>
      <c r="B2236" s="16">
        <v>44515</v>
      </c>
      <c r="C2236" s="8">
        <v>50.32</v>
      </c>
      <c r="D2236" s="4">
        <v>24695780</v>
      </c>
      <c r="E2236" s="0" t="str">
        <f>"nov21"</f>
        <v>nov21</v>
      </c>
      <c r="F2236" s="4">
        <v>0</v>
      </c>
    </row>
    <row r="2237">
      <c r="A2237" s="0" t="inlineStr">
        <is>
          <t xml:space="preserve">2021-11-16</t>
        </is>
      </c>
      <c r="B2237" s="16">
        <v>44516</v>
      </c>
      <c r="C2237" s="8">
        <v>50.61</v>
      </c>
      <c r="D2237" s="4">
        <v>30927765</v>
      </c>
      <c r="E2237" s="0" t="str">
        <f>"nov21"</f>
        <v>nov21</v>
      </c>
      <c r="F2237" s="4">
        <v>0</v>
      </c>
    </row>
    <row r="2238">
      <c r="A2238" s="0" t="inlineStr">
        <is>
          <t xml:space="preserve">2021-11-17</t>
        </is>
      </c>
      <c r="B2238" s="16">
        <v>44517</v>
      </c>
      <c r="C2238" s="8">
        <v>50.23</v>
      </c>
      <c r="D2238" s="4">
        <v>23546918</v>
      </c>
      <c r="E2238" s="0" t="str">
        <f>"nov21"</f>
        <v>nov21</v>
      </c>
      <c r="F2238" s="4">
        <v>0</v>
      </c>
    </row>
    <row r="2239">
      <c r="A2239" s="0" t="inlineStr">
        <is>
          <t xml:space="preserve">2021-11-18</t>
        </is>
      </c>
      <c r="B2239" s="16">
        <v>44518</v>
      </c>
      <c r="C2239" s="8">
        <v>49.68</v>
      </c>
      <c r="D2239" s="4">
        <v>30667661</v>
      </c>
      <c r="E2239" s="0" t="str">
        <f>"nov21"</f>
        <v>nov21</v>
      </c>
      <c r="F2239" s="4">
        <v>0</v>
      </c>
    </row>
    <row r="2240">
      <c r="A2240" s="0" t="inlineStr">
        <is>
          <t xml:space="preserve">2021-11-19</t>
        </is>
      </c>
      <c r="B2240" s="16">
        <v>44519</v>
      </c>
      <c r="C2240" s="8">
        <v>49.52</v>
      </c>
      <c r="D2240" s="4">
        <v>27607603</v>
      </c>
      <c r="E2240" s="0" t="str">
        <f>"nov21"</f>
        <v>nov21</v>
      </c>
      <c r="F2240" s="4">
        <v>0</v>
      </c>
    </row>
    <row r="2241">
      <c r="A2241" s="0" t="inlineStr">
        <is>
          <t xml:space="preserve">2021-11-22</t>
        </is>
      </c>
      <c r="B2241" s="16">
        <v>44522</v>
      </c>
      <c r="C2241" s="8">
        <v>49.83</v>
      </c>
      <c r="D2241" s="4">
        <v>33389634</v>
      </c>
      <c r="E2241" s="0" t="str">
        <f>"nov21"</f>
        <v>nov21</v>
      </c>
      <c r="F2241" s="4">
        <v>0</v>
      </c>
    </row>
    <row r="2242">
      <c r="A2242" s="0" t="inlineStr">
        <is>
          <t xml:space="preserve">2021-11-23</t>
        </is>
      </c>
      <c r="B2242" s="16">
        <v>44523</v>
      </c>
      <c r="C2242" s="8">
        <v>49.1</v>
      </c>
      <c r="D2242" s="4">
        <v>44713339</v>
      </c>
      <c r="E2242" s="0" t="str">
        <f>"nov21"</f>
        <v>nov21</v>
      </c>
      <c r="F2242" s="4">
        <v>0</v>
      </c>
    </row>
    <row r="2243">
      <c r="A2243" s="0" t="inlineStr">
        <is>
          <t xml:space="preserve">2021-11-24</t>
        </is>
      </c>
      <c r="B2243" s="16">
        <v>44524</v>
      </c>
      <c r="C2243" s="8">
        <v>49.76</v>
      </c>
      <c r="D2243" s="4">
        <v>26035780</v>
      </c>
      <c r="E2243" s="0" t="str">
        <f>"nov21"</f>
        <v>nov21</v>
      </c>
      <c r="F2243" s="4">
        <v>0</v>
      </c>
    </row>
    <row r="2244">
      <c r="A2244" s="0" t="inlineStr">
        <is>
          <t xml:space="preserve">2021-11-26</t>
        </is>
      </c>
      <c r="B2244" s="16">
        <v>44526</v>
      </c>
      <c r="C2244" s="8">
        <v>48.78</v>
      </c>
      <c r="D2244" s="4">
        <v>25268977</v>
      </c>
      <c r="E2244" s="0" t="str">
        <f>"nov21"</f>
        <v>nov21</v>
      </c>
      <c r="F2244" s="4">
        <v>0</v>
      </c>
    </row>
    <row r="2245">
      <c r="A2245" s="0" t="inlineStr">
        <is>
          <t xml:space="preserve">2021-11-29</t>
        </is>
      </c>
      <c r="B2245" s="16">
        <v>44529</v>
      </c>
      <c r="C2245" s="8">
        <v>50</v>
      </c>
      <c r="D2245" s="4">
        <v>31478896</v>
      </c>
      <c r="E2245" s="0" t="str">
        <f>"nov21"</f>
        <v>nov21</v>
      </c>
      <c r="F2245" s="4">
        <v>0</v>
      </c>
    </row>
    <row r="2246">
      <c r="A2246" s="0" t="inlineStr">
        <is>
          <t xml:space="preserve">2021-11-30</t>
        </is>
      </c>
      <c r="B2246" s="16">
        <v>44530</v>
      </c>
      <c r="C2246" s="8">
        <v>49.2</v>
      </c>
      <c r="D2246" s="4">
        <v>49460840</v>
      </c>
      <c r="E2246" s="0" t="str">
        <f>"nov21"</f>
        <v>nov21</v>
      </c>
      <c r="F2246" s="4">
        <v>1</v>
      </c>
    </row>
    <row r="2247">
      <c r="A2247" s="0" t="inlineStr">
        <is>
          <t xml:space="preserve">2021-12-01</t>
        </is>
      </c>
      <c r="B2247" s="16">
        <v>44531</v>
      </c>
      <c r="C2247" s="8">
        <v>48.6</v>
      </c>
      <c r="D2247" s="4">
        <v>35133403</v>
      </c>
      <c r="E2247" s="0" t="str">
        <f>"dec21"</f>
        <v>dec21</v>
      </c>
      <c r="F2247" s="4">
        <v>0</v>
      </c>
    </row>
    <row r="2248">
      <c r="A2248" s="0" t="inlineStr">
        <is>
          <t xml:space="preserve">2021-12-02</t>
        </is>
      </c>
      <c r="B2248" s="16">
        <v>44532</v>
      </c>
      <c r="C2248" s="8">
        <v>49.5</v>
      </c>
      <c r="D2248" s="4">
        <v>37240777</v>
      </c>
      <c r="E2248" s="0" t="str">
        <f>"dec21"</f>
        <v>dec21</v>
      </c>
      <c r="F2248" s="4">
        <v>0</v>
      </c>
    </row>
    <row r="2249">
      <c r="A2249" s="0" t="inlineStr">
        <is>
          <t xml:space="preserve">2021-12-03</t>
        </is>
      </c>
      <c r="B2249" s="16">
        <v>44533</v>
      </c>
      <c r="C2249" s="8">
        <v>49.25</v>
      </c>
      <c r="D2249" s="4">
        <v>32224930</v>
      </c>
      <c r="E2249" s="0" t="str">
        <f>"dec21"</f>
        <v>dec21</v>
      </c>
      <c r="F2249" s="4">
        <v>0</v>
      </c>
    </row>
    <row r="2250">
      <c r="A2250" s="0" t="inlineStr">
        <is>
          <t xml:space="preserve">2021-12-06</t>
        </is>
      </c>
      <c r="B2250" s="16">
        <v>44536</v>
      </c>
      <c r="C2250" s="8">
        <v>50.99</v>
      </c>
      <c r="D2250" s="4">
        <v>40335981</v>
      </c>
      <c r="E2250" s="0" t="str">
        <f>"dec21"</f>
        <v>dec21</v>
      </c>
      <c r="F2250" s="4">
        <v>0</v>
      </c>
    </row>
    <row r="2251">
      <c r="A2251" s="0" t="inlineStr">
        <is>
          <t xml:space="preserve">2021-12-07</t>
        </is>
      </c>
      <c r="B2251" s="16">
        <v>44537</v>
      </c>
      <c r="C2251" s="8">
        <v>52.57</v>
      </c>
      <c r="D2251" s="4">
        <v>91731468</v>
      </c>
      <c r="E2251" s="0" t="str">
        <f>"dec21"</f>
        <v>dec21</v>
      </c>
      <c r="F2251" s="4">
        <v>0</v>
      </c>
    </row>
    <row r="2252">
      <c r="A2252" s="0" t="inlineStr">
        <is>
          <t xml:space="preserve">2021-12-08</t>
        </is>
      </c>
      <c r="B2252" s="16">
        <v>44538</v>
      </c>
      <c r="C2252" s="8">
        <v>51.75</v>
      </c>
      <c r="D2252" s="4">
        <v>37143437</v>
      </c>
      <c r="E2252" s="0" t="str">
        <f>"dec21"</f>
        <v>dec21</v>
      </c>
      <c r="F2252" s="4">
        <v>0</v>
      </c>
    </row>
    <row r="2253">
      <c r="A2253" s="0" t="inlineStr">
        <is>
          <t xml:space="preserve">2021-12-09</t>
        </is>
      </c>
      <c r="B2253" s="16">
        <v>44539</v>
      </c>
      <c r="C2253" s="8">
        <v>50.48</v>
      </c>
      <c r="D2253" s="4">
        <v>31694241</v>
      </c>
      <c r="E2253" s="0" t="str">
        <f>"dec21"</f>
        <v>dec21</v>
      </c>
      <c r="F2253" s="4">
        <v>0</v>
      </c>
    </row>
    <row r="2254">
      <c r="A2254" s="0" t="inlineStr">
        <is>
          <t xml:space="preserve">2021-12-10</t>
        </is>
      </c>
      <c r="B2254" s="16">
        <v>44540</v>
      </c>
      <c r="C2254" s="8">
        <v>50.59</v>
      </c>
      <c r="D2254" s="4">
        <v>23783632</v>
      </c>
      <c r="E2254" s="0" t="str">
        <f>"dec21"</f>
        <v>dec21</v>
      </c>
      <c r="F2254" s="4">
        <v>0</v>
      </c>
    </row>
    <row r="2255">
      <c r="A2255" s="0" t="inlineStr">
        <is>
          <t xml:space="preserve">2021-12-13</t>
        </is>
      </c>
      <c r="B2255" s="16">
        <v>44543</v>
      </c>
      <c r="C2255" s="8">
        <v>50</v>
      </c>
      <c r="D2255" s="4">
        <v>35726895</v>
      </c>
      <c r="E2255" s="0" t="str">
        <f>"dec21"</f>
        <v>dec21</v>
      </c>
      <c r="F2255" s="4">
        <v>0</v>
      </c>
    </row>
    <row r="2256">
      <c r="A2256" s="0" t="inlineStr">
        <is>
          <t xml:space="preserve">2021-12-14</t>
        </is>
      </c>
      <c r="B2256" s="16">
        <v>44544</v>
      </c>
      <c r="C2256" s="8">
        <v>49.7</v>
      </c>
      <c r="D2256" s="4">
        <v>34120382</v>
      </c>
      <c r="E2256" s="0" t="str">
        <f>"dec21"</f>
        <v>dec21</v>
      </c>
      <c r="F2256" s="4">
        <v>0</v>
      </c>
    </row>
    <row r="2257">
      <c r="A2257" s="0" t="inlineStr">
        <is>
          <t xml:space="preserve">2021-12-15</t>
        </is>
      </c>
      <c r="B2257" s="16">
        <v>44545</v>
      </c>
      <c r="C2257" s="8">
        <v>50.67</v>
      </c>
      <c r="D2257" s="4">
        <v>32590323</v>
      </c>
      <c r="E2257" s="0" t="str">
        <f>"dec21"</f>
        <v>dec21</v>
      </c>
      <c r="F2257" s="4">
        <v>0</v>
      </c>
    </row>
    <row r="2258">
      <c r="A2258" s="0" t="inlineStr">
        <is>
          <t xml:space="preserve">2021-12-16</t>
        </is>
      </c>
      <c r="B2258" s="16">
        <v>44546</v>
      </c>
      <c r="C2258" s="8">
        <v>50.83</v>
      </c>
      <c r="D2258" s="4">
        <v>33132254</v>
      </c>
      <c r="E2258" s="0" t="str">
        <f>"dec21"</f>
        <v>dec21</v>
      </c>
      <c r="F2258" s="4">
        <v>0</v>
      </c>
    </row>
    <row r="2259">
      <c r="A2259" s="0" t="inlineStr">
        <is>
          <t xml:space="preserve">2021-12-17</t>
        </is>
      </c>
      <c r="B2259" s="16">
        <v>44547</v>
      </c>
      <c r="C2259" s="8">
        <v>50.62</v>
      </c>
      <c r="D2259" s="4">
        <v>50190417</v>
      </c>
      <c r="E2259" s="0" t="str">
        <f>"dec21"</f>
        <v>dec21</v>
      </c>
      <c r="F2259" s="4">
        <v>0</v>
      </c>
    </row>
    <row r="2260">
      <c r="A2260" s="0" t="inlineStr">
        <is>
          <t xml:space="preserve">2021-12-20</t>
        </is>
      </c>
      <c r="B2260" s="16">
        <v>44550</v>
      </c>
      <c r="C2260" s="8">
        <v>49.6</v>
      </c>
      <c r="D2260" s="4">
        <v>30140276</v>
      </c>
      <c r="E2260" s="0" t="str">
        <f>"dec21"</f>
        <v>dec21</v>
      </c>
      <c r="F2260" s="4">
        <v>0</v>
      </c>
    </row>
    <row r="2261">
      <c r="A2261" s="0" t="inlineStr">
        <is>
          <t xml:space="preserve">2021-12-21</t>
        </is>
      </c>
      <c r="B2261" s="16">
        <v>44551</v>
      </c>
      <c r="C2261" s="8">
        <v>50.77</v>
      </c>
      <c r="D2261" s="4">
        <v>31956292</v>
      </c>
      <c r="E2261" s="0" t="str">
        <f>"dec21"</f>
        <v>dec21</v>
      </c>
      <c r="F2261" s="4">
        <v>0</v>
      </c>
    </row>
    <row r="2262">
      <c r="A2262" s="0" t="inlineStr">
        <is>
          <t xml:space="preserve">2021-12-22</t>
        </is>
      </c>
      <c r="B2262" s="16">
        <v>44552</v>
      </c>
      <c r="C2262" s="8">
        <v>50.97</v>
      </c>
      <c r="D2262" s="4">
        <v>23307948</v>
      </c>
      <c r="E2262" s="0" t="str">
        <f>"dec21"</f>
        <v>dec21</v>
      </c>
      <c r="F2262" s="4">
        <v>0</v>
      </c>
    </row>
    <row r="2263">
      <c r="A2263" s="0" t="inlineStr">
        <is>
          <t xml:space="preserve">2021-12-23</t>
        </is>
      </c>
      <c r="B2263" s="16">
        <v>44553</v>
      </c>
      <c r="C2263" s="8">
        <v>51.31</v>
      </c>
      <c r="D2263" s="4">
        <v>25198249</v>
      </c>
      <c r="E2263" s="0" t="str">
        <f>"dec21"</f>
        <v>dec21</v>
      </c>
      <c r="F2263" s="4">
        <v>0</v>
      </c>
    </row>
    <row r="2264">
      <c r="A2264" s="0" t="inlineStr">
        <is>
          <t xml:space="preserve">2021-12-27</t>
        </is>
      </c>
      <c r="B2264" s="16">
        <v>44557</v>
      </c>
      <c r="C2264" s="8">
        <v>51.94</v>
      </c>
      <c r="D2264" s="4">
        <v>20990716</v>
      </c>
      <c r="E2264" s="0" t="str">
        <f>"dec21"</f>
        <v>dec21</v>
      </c>
      <c r="F2264" s="4">
        <v>0</v>
      </c>
    </row>
    <row r="2265">
      <c r="A2265" s="0" t="inlineStr">
        <is>
          <t xml:space="preserve">2021-12-28</t>
        </is>
      </c>
      <c r="B2265" s="16">
        <v>44558</v>
      </c>
      <c r="C2265" s="8">
        <v>51.76</v>
      </c>
      <c r="D2265" s="4">
        <v>19290438</v>
      </c>
      <c r="E2265" s="0" t="str">
        <f>"dec21"</f>
        <v>dec21</v>
      </c>
      <c r="F2265" s="4">
        <v>0</v>
      </c>
    </row>
    <row r="2266">
      <c r="A2266" s="0" t="inlineStr">
        <is>
          <t xml:space="preserve">2021-12-29</t>
        </is>
      </c>
      <c r="B2266" s="16">
        <v>44559</v>
      </c>
      <c r="C2266" s="8">
        <v>51.83</v>
      </c>
      <c r="D2266" s="4">
        <v>14174781</v>
      </c>
      <c r="E2266" s="0" t="str">
        <f>"dec21"</f>
        <v>dec21</v>
      </c>
      <c r="F2266" s="4">
        <v>0</v>
      </c>
    </row>
    <row r="2267">
      <c r="A2267" s="0" t="inlineStr">
        <is>
          <t xml:space="preserve">2021-12-30</t>
        </is>
      </c>
      <c r="B2267" s="16">
        <v>44560</v>
      </c>
      <c r="C2267" s="8">
        <v>51.74</v>
      </c>
      <c r="D2267" s="4">
        <v>18359360</v>
      </c>
      <c r="E2267" s="0" t="str">
        <f>"dec21"</f>
        <v>dec21</v>
      </c>
      <c r="F2267" s="4">
        <v>0</v>
      </c>
    </row>
    <row r="2268">
      <c r="A2268" s="0" t="inlineStr">
        <is>
          <t xml:space="preserve">2021-12-31</t>
        </is>
      </c>
      <c r="B2268" s="16">
        <v>44561</v>
      </c>
      <c r="C2268" s="8">
        <v>51.5</v>
      </c>
      <c r="D2268" s="4">
        <v>16318965</v>
      </c>
      <c r="E2268" s="0" t="str">
        <f>"dec21"</f>
        <v>dec21</v>
      </c>
      <c r="F2268" s="4">
        <v>1</v>
      </c>
    </row>
    <row r="2269">
      <c r="A2269" s="0" t="inlineStr">
        <is>
          <t xml:space="preserve">2022-01-03</t>
        </is>
      </c>
      <c r="B2269" s="16">
        <v>44564</v>
      </c>
      <c r="C2269" s="8">
        <v>53.21</v>
      </c>
      <c r="D2269" s="4">
        <v>33892932</v>
      </c>
      <c r="E2269" s="0" t="str">
        <f>"jan22"</f>
        <v>jan22</v>
      </c>
      <c r="F2269" s="4">
        <v>0</v>
      </c>
    </row>
    <row r="2270">
      <c r="A2270" s="0" t="inlineStr">
        <is>
          <t xml:space="preserve">2022-01-04</t>
        </is>
      </c>
      <c r="B2270" s="16">
        <v>44565</v>
      </c>
      <c r="C2270" s="8">
        <v>53.14</v>
      </c>
      <c r="D2270" s="4">
        <v>45681384</v>
      </c>
      <c r="E2270" s="0" t="str">
        <f>"jan22"</f>
        <v>jan22</v>
      </c>
      <c r="F2270" s="4">
        <v>0</v>
      </c>
    </row>
    <row r="2271">
      <c r="A2271" s="0" t="inlineStr">
        <is>
          <t xml:space="preserve">2022-01-05</t>
        </is>
      </c>
      <c r="B2271" s="16">
        <v>44566</v>
      </c>
      <c r="C2271" s="8">
        <v>53.87</v>
      </c>
      <c r="D2271" s="4">
        <v>59109324</v>
      </c>
      <c r="E2271" s="0" t="str">
        <f>"jan22"</f>
        <v>jan22</v>
      </c>
      <c r="F2271" s="4">
        <v>0</v>
      </c>
    </row>
    <row r="2272">
      <c r="A2272" s="0" t="inlineStr">
        <is>
          <t xml:space="preserve">2022-01-06</t>
        </is>
      </c>
      <c r="B2272" s="16">
        <v>44567</v>
      </c>
      <c r="C2272" s="8">
        <v>54.01</v>
      </c>
      <c r="D2272" s="4">
        <v>35757881</v>
      </c>
      <c r="E2272" s="0" t="str">
        <f>"jan22"</f>
        <v>jan22</v>
      </c>
      <c r="F2272" s="4">
        <v>0</v>
      </c>
    </row>
    <row r="2273">
      <c r="A2273" s="0" t="inlineStr">
        <is>
          <t xml:space="preserve">2022-01-07</t>
        </is>
      </c>
      <c r="B2273" s="16">
        <v>44568</v>
      </c>
      <c r="C2273" s="8">
        <v>53.44</v>
      </c>
      <c r="D2273" s="4">
        <v>30717218</v>
      </c>
      <c r="E2273" s="0" t="str">
        <f>"jan22"</f>
        <v>jan22</v>
      </c>
      <c r="F2273" s="4">
        <v>0</v>
      </c>
    </row>
    <row r="2274">
      <c r="A2274" s="0" t="inlineStr">
        <is>
          <t xml:space="preserve">2022-01-10</t>
        </is>
      </c>
      <c r="B2274" s="16">
        <v>44571</v>
      </c>
      <c r="C2274" s="8">
        <v>55.21</v>
      </c>
      <c r="D2274" s="4">
        <v>49260830</v>
      </c>
      <c r="E2274" s="0" t="str">
        <f>"jan22"</f>
        <v>jan22</v>
      </c>
      <c r="F2274" s="4">
        <v>0</v>
      </c>
    </row>
    <row r="2275">
      <c r="A2275" s="0" t="inlineStr">
        <is>
          <t xml:space="preserve">2022-01-11</t>
        </is>
      </c>
      <c r="B2275" s="16">
        <v>44572</v>
      </c>
      <c r="C2275" s="8">
        <v>55.91</v>
      </c>
      <c r="D2275" s="4">
        <v>39795188</v>
      </c>
      <c r="E2275" s="0" t="str">
        <f>"jan22"</f>
        <v>jan22</v>
      </c>
      <c r="F2275" s="4">
        <v>0</v>
      </c>
    </row>
    <row r="2276">
      <c r="A2276" s="0" t="inlineStr">
        <is>
          <t xml:space="preserve">2022-01-12</t>
        </is>
      </c>
      <c r="B2276" s="16">
        <v>44573</v>
      </c>
      <c r="C2276" s="8">
        <v>55.74</v>
      </c>
      <c r="D2276" s="4">
        <v>29136787</v>
      </c>
      <c r="E2276" s="0" t="str">
        <f>"jan22"</f>
        <v>jan22</v>
      </c>
      <c r="F2276" s="4">
        <v>0</v>
      </c>
    </row>
    <row r="2277">
      <c r="A2277" s="0" t="inlineStr">
        <is>
          <t xml:space="preserve">2022-01-13</t>
        </is>
      </c>
      <c r="B2277" s="16">
        <v>44574</v>
      </c>
      <c r="C2277" s="8">
        <v>54.94</v>
      </c>
      <c r="D2277" s="4">
        <v>29605351</v>
      </c>
      <c r="E2277" s="0" t="str">
        <f>"jan22"</f>
        <v>jan22</v>
      </c>
      <c r="F2277" s="4">
        <v>0</v>
      </c>
    </row>
    <row r="2278">
      <c r="A2278" s="0" t="inlineStr">
        <is>
          <t xml:space="preserve">2022-01-14</t>
        </is>
      </c>
      <c r="B2278" s="16">
        <v>44575</v>
      </c>
      <c r="C2278" s="8">
        <v>55.7</v>
      </c>
      <c r="D2278" s="4">
        <v>30151532</v>
      </c>
      <c r="E2278" s="0" t="str">
        <f>"jan22"</f>
        <v>jan22</v>
      </c>
      <c r="F2278" s="4">
        <v>0</v>
      </c>
    </row>
    <row r="2279">
      <c r="A2279" s="0" t="inlineStr">
        <is>
          <t xml:space="preserve">2022-01-18</t>
        </is>
      </c>
      <c r="B2279" s="16">
        <v>44579</v>
      </c>
      <c r="C2279" s="8">
        <v>54.76</v>
      </c>
      <c r="D2279" s="4">
        <v>35332588</v>
      </c>
      <c r="E2279" s="0" t="str">
        <f>"jan22"</f>
        <v>jan22</v>
      </c>
      <c r="F2279" s="4">
        <v>0</v>
      </c>
    </row>
    <row r="2280">
      <c r="A2280" s="0" t="inlineStr">
        <is>
          <t xml:space="preserve">2022-01-19</t>
        </is>
      </c>
      <c r="B2280" s="16">
        <v>44580</v>
      </c>
      <c r="C2280" s="8">
        <v>53.62</v>
      </c>
      <c r="D2280" s="4">
        <v>30595113</v>
      </c>
      <c r="E2280" s="0" t="str">
        <f>"jan22"</f>
        <v>jan22</v>
      </c>
      <c r="F2280" s="4">
        <v>0</v>
      </c>
    </row>
    <row r="2281">
      <c r="A2281" s="0" t="inlineStr">
        <is>
          <t xml:space="preserve">2022-01-20</t>
        </is>
      </c>
      <c r="B2281" s="16">
        <v>44581</v>
      </c>
      <c r="C2281" s="8">
        <v>52.04</v>
      </c>
      <c r="D2281" s="4">
        <v>28582607</v>
      </c>
      <c r="E2281" s="0" t="str">
        <f>"jan22"</f>
        <v>jan22</v>
      </c>
      <c r="F2281" s="4">
        <v>0</v>
      </c>
    </row>
    <row r="2282">
      <c r="A2282" s="0" t="inlineStr">
        <is>
          <t xml:space="preserve">2022-01-21</t>
        </is>
      </c>
      <c r="B2282" s="16">
        <v>44582</v>
      </c>
      <c r="C2282" s="8">
        <v>52.04</v>
      </c>
      <c r="D2282" s="4">
        <v>46372373</v>
      </c>
      <c r="E2282" s="0" t="str">
        <f>"jan22"</f>
        <v>jan22</v>
      </c>
      <c r="F2282" s="4">
        <v>0</v>
      </c>
    </row>
    <row r="2283">
      <c r="A2283" s="0" t="inlineStr">
        <is>
          <t xml:space="preserve">2022-01-24</t>
        </is>
      </c>
      <c r="B2283" s="16">
        <v>44585</v>
      </c>
      <c r="C2283" s="8">
        <v>51.94</v>
      </c>
      <c r="D2283" s="4">
        <v>64273633</v>
      </c>
      <c r="E2283" s="0" t="str">
        <f>"jan22"</f>
        <v>jan22</v>
      </c>
      <c r="F2283" s="4">
        <v>0</v>
      </c>
    </row>
    <row r="2284">
      <c r="A2284" s="0" t="inlineStr">
        <is>
          <t xml:space="preserve">2022-01-25</t>
        </is>
      </c>
      <c r="B2284" s="16">
        <v>44586</v>
      </c>
      <c r="C2284" s="8">
        <v>51</v>
      </c>
      <c r="D2284" s="4">
        <v>44095360</v>
      </c>
      <c r="E2284" s="0" t="str">
        <f>"jan22"</f>
        <v>jan22</v>
      </c>
      <c r="F2284" s="4">
        <v>0</v>
      </c>
    </row>
    <row r="2285">
      <c r="A2285" s="0" t="inlineStr">
        <is>
          <t xml:space="preserve">2022-01-26</t>
        </is>
      </c>
      <c r="B2285" s="16">
        <v>44587</v>
      </c>
      <c r="C2285" s="8">
        <v>51.69</v>
      </c>
      <c r="D2285" s="4">
        <v>54895393</v>
      </c>
      <c r="E2285" s="0" t="str">
        <f>"jan22"</f>
        <v>jan22</v>
      </c>
      <c r="F2285" s="4">
        <v>0</v>
      </c>
    </row>
    <row r="2286">
      <c r="A2286" s="0" t="inlineStr">
        <is>
          <t xml:space="preserve">2022-01-27</t>
        </is>
      </c>
      <c r="B2286" s="16">
        <v>44588</v>
      </c>
      <c r="C2286" s="8">
        <v>48.05</v>
      </c>
      <c r="D2286" s="4">
        <v>89642770</v>
      </c>
      <c r="E2286" s="0" t="str">
        <f>"jan22"</f>
        <v>jan22</v>
      </c>
      <c r="F2286" s="4">
        <v>0</v>
      </c>
    </row>
    <row r="2287">
      <c r="A2287" s="0" t="inlineStr">
        <is>
          <t xml:space="preserve">2022-01-28</t>
        </is>
      </c>
      <c r="B2287" s="16">
        <v>44589</v>
      </c>
      <c r="C2287" s="8">
        <v>47.73</v>
      </c>
      <c r="D2287" s="4">
        <v>61945408</v>
      </c>
      <c r="E2287" s="0" t="str">
        <f>"jan22"</f>
        <v>jan22</v>
      </c>
      <c r="F2287" s="4">
        <v>0</v>
      </c>
    </row>
    <row r="2288">
      <c r="A2288" s="0" t="inlineStr">
        <is>
          <t xml:space="preserve">2022-01-31</t>
        </is>
      </c>
      <c r="B2288" s="16">
        <v>44592</v>
      </c>
      <c r="C2288" s="8">
        <v>48.82</v>
      </c>
      <c r="D2288" s="4">
        <v>51828446</v>
      </c>
      <c r="E2288" s="0" t="str">
        <f>"jan22"</f>
        <v>jan22</v>
      </c>
      <c r="F2288" s="4">
        <v>1</v>
      </c>
    </row>
    <row r="2289">
      <c r="A2289" s="0" t="inlineStr">
        <is>
          <t xml:space="preserve">2022-02-01</t>
        </is>
      </c>
      <c r="B2289" s="16">
        <v>44593</v>
      </c>
      <c r="C2289" s="8">
        <v>48.95</v>
      </c>
      <c r="D2289" s="4">
        <v>35386062</v>
      </c>
      <c r="E2289" s="0" t="str">
        <f>"feb22"</f>
        <v>feb22</v>
      </c>
      <c r="F2289" s="4">
        <v>0</v>
      </c>
    </row>
    <row r="2290">
      <c r="A2290" s="0" t="inlineStr">
        <is>
          <t xml:space="preserve">2022-02-02</t>
        </is>
      </c>
      <c r="B2290" s="16">
        <v>44594</v>
      </c>
      <c r="C2290" s="8">
        <v>49.51</v>
      </c>
      <c r="D2290" s="4">
        <v>37962659</v>
      </c>
      <c r="E2290" s="0" t="str">
        <f>"feb22"</f>
        <v>feb22</v>
      </c>
      <c r="F2290" s="4">
        <v>0</v>
      </c>
    </row>
    <row r="2291">
      <c r="A2291" s="0" t="inlineStr">
        <is>
          <t xml:space="preserve">2022-02-03</t>
        </is>
      </c>
      <c r="B2291" s="16">
        <v>44595</v>
      </c>
      <c r="C2291" s="8">
        <v>48.28</v>
      </c>
      <c r="D2291" s="4">
        <v>42145836</v>
      </c>
      <c r="E2291" s="0" t="str">
        <f>"feb22"</f>
        <v>feb22</v>
      </c>
      <c r="F2291" s="4">
        <v>0</v>
      </c>
    </row>
    <row r="2292">
      <c r="A2292" s="0" t="inlineStr">
        <is>
          <t xml:space="preserve">2022-02-04</t>
        </is>
      </c>
      <c r="B2292" s="16">
        <v>44596</v>
      </c>
      <c r="C2292" s="8">
        <v>48.01</v>
      </c>
      <c r="D2292" s="4">
        <v>32431494</v>
      </c>
      <c r="E2292" s="0" t="str">
        <f>"feb22"</f>
        <v>feb22</v>
      </c>
      <c r="F2292" s="4">
        <v>0</v>
      </c>
    </row>
    <row r="2293">
      <c r="A2293" s="0" t="inlineStr">
        <is>
          <t xml:space="preserve">2022-02-07</t>
        </is>
      </c>
      <c r="B2293" s="16">
        <v>44599</v>
      </c>
      <c r="C2293" s="8">
        <v>48.18</v>
      </c>
      <c r="D2293" s="4">
        <v>27558469</v>
      </c>
      <c r="E2293" s="0" t="str">
        <f>"feb22"</f>
        <v>feb22</v>
      </c>
      <c r="F2293" s="4">
        <v>0</v>
      </c>
    </row>
    <row r="2294">
      <c r="A2294" s="0" t="inlineStr">
        <is>
          <t xml:space="preserve">2022-02-08</t>
        </is>
      </c>
      <c r="B2294" s="16">
        <v>44600</v>
      </c>
      <c r="C2294" s="8">
        <v>48.81</v>
      </c>
      <c r="D2294" s="4">
        <v>28051185</v>
      </c>
      <c r="E2294" s="0" t="str">
        <f>"feb22"</f>
        <v>feb22</v>
      </c>
      <c r="F2294" s="4">
        <v>0</v>
      </c>
    </row>
    <row r="2295">
      <c r="A2295" s="0" t="inlineStr">
        <is>
          <t xml:space="preserve">2022-02-09</t>
        </is>
      </c>
      <c r="B2295" s="16">
        <v>44601</v>
      </c>
      <c r="C2295" s="8">
        <v>49.91</v>
      </c>
      <c r="D2295" s="4">
        <v>35217300</v>
      </c>
      <c r="E2295" s="0" t="str">
        <f>"feb22"</f>
        <v>feb22</v>
      </c>
      <c r="F2295" s="4">
        <v>0</v>
      </c>
    </row>
    <row r="2296">
      <c r="A2296" s="0" t="inlineStr">
        <is>
          <t xml:space="preserve">2022-02-10</t>
        </is>
      </c>
      <c r="B2296" s="16">
        <v>44602</v>
      </c>
      <c r="C2296" s="8">
        <v>48.86</v>
      </c>
      <c r="D2296" s="4">
        <v>32762682</v>
      </c>
      <c r="E2296" s="0" t="str">
        <f>"feb22"</f>
        <v>feb22</v>
      </c>
      <c r="F2296" s="4">
        <v>0</v>
      </c>
    </row>
    <row r="2297">
      <c r="A2297" s="0" t="inlineStr">
        <is>
          <t xml:space="preserve">2022-02-11</t>
        </is>
      </c>
      <c r="B2297" s="16">
        <v>44603</v>
      </c>
      <c r="C2297" s="8">
        <v>47.63</v>
      </c>
      <c r="D2297" s="4">
        <v>37208227</v>
      </c>
      <c r="E2297" s="0" t="str">
        <f>"feb22"</f>
        <v>feb22</v>
      </c>
      <c r="F2297" s="4">
        <v>0</v>
      </c>
    </row>
    <row r="2298">
      <c r="A2298" s="0" t="inlineStr">
        <is>
          <t xml:space="preserve">2022-02-14</t>
        </is>
      </c>
      <c r="B2298" s="16">
        <v>44606</v>
      </c>
      <c r="C2298" s="8">
        <v>47.58</v>
      </c>
      <c r="D2298" s="4">
        <v>28456926</v>
      </c>
      <c r="E2298" s="0" t="str">
        <f>"feb22"</f>
        <v>feb22</v>
      </c>
      <c r="F2298" s="4">
        <v>0</v>
      </c>
    </row>
    <row r="2299">
      <c r="A2299" s="0" t="inlineStr">
        <is>
          <t xml:space="preserve">2022-02-15</t>
        </is>
      </c>
      <c r="B2299" s="16">
        <v>44607</v>
      </c>
      <c r="C2299" s="8">
        <v>48.44</v>
      </c>
      <c r="D2299" s="4">
        <v>35857524</v>
      </c>
      <c r="E2299" s="0" t="str">
        <f>"feb22"</f>
        <v>feb22</v>
      </c>
      <c r="F2299" s="4">
        <v>0</v>
      </c>
    </row>
    <row r="2300">
      <c r="A2300" s="0" t="inlineStr">
        <is>
          <t xml:space="preserve">2022-02-16</t>
        </is>
      </c>
      <c r="B2300" s="16">
        <v>44608</v>
      </c>
      <c r="C2300" s="8">
        <v>48.23</v>
      </c>
      <c r="D2300" s="4">
        <v>26022941</v>
      </c>
      <c r="E2300" s="0" t="str">
        <f>"feb22"</f>
        <v>feb22</v>
      </c>
      <c r="F2300" s="4">
        <v>0</v>
      </c>
    </row>
    <row r="2301">
      <c r="A2301" s="0" t="inlineStr">
        <is>
          <t xml:space="preserve">2022-02-17</t>
        </is>
      </c>
      <c r="B2301" s="16">
        <v>44609</v>
      </c>
      <c r="C2301" s="8">
        <v>47.57</v>
      </c>
      <c r="D2301" s="4">
        <v>32030624</v>
      </c>
      <c r="E2301" s="0" t="str">
        <f>"feb22"</f>
        <v>feb22</v>
      </c>
      <c r="F2301" s="4">
        <v>0</v>
      </c>
    </row>
    <row r="2302">
      <c r="A2302" s="0" t="inlineStr">
        <is>
          <t xml:space="preserve">2022-02-18</t>
        </is>
      </c>
      <c r="B2302" s="16">
        <v>44610</v>
      </c>
      <c r="C2302" s="8">
        <v>45.04</v>
      </c>
      <c r="D2302" s="4">
        <v>76520104</v>
      </c>
      <c r="E2302" s="0" t="str">
        <f>"feb22"</f>
        <v>feb22</v>
      </c>
      <c r="F2302" s="4">
        <v>0</v>
      </c>
    </row>
    <row r="2303">
      <c r="A2303" s="0" t="inlineStr">
        <is>
          <t xml:space="preserve">2022-02-22</t>
        </is>
      </c>
      <c r="B2303" s="16">
        <v>44614</v>
      </c>
      <c r="C2303" s="8">
        <v>44.69</v>
      </c>
      <c r="D2303" s="4">
        <v>57093316</v>
      </c>
      <c r="E2303" s="0" t="str">
        <f>"feb22"</f>
        <v>feb22</v>
      </c>
      <c r="F2303" s="4">
        <v>0</v>
      </c>
    </row>
    <row r="2304">
      <c r="A2304" s="0" t="inlineStr">
        <is>
          <t xml:space="preserve">2022-02-23</t>
        </is>
      </c>
      <c r="B2304" s="16">
        <v>44615</v>
      </c>
      <c r="C2304" s="8">
        <v>44.65</v>
      </c>
      <c r="D2304" s="4">
        <v>38176736</v>
      </c>
      <c r="E2304" s="0" t="str">
        <f>"feb22"</f>
        <v>feb22</v>
      </c>
      <c r="F2304" s="4">
        <v>0</v>
      </c>
    </row>
    <row r="2305">
      <c r="A2305" s="0" t="inlineStr">
        <is>
          <t xml:space="preserve">2022-02-24</t>
        </is>
      </c>
      <c r="B2305" s="16">
        <v>44616</v>
      </c>
      <c r="C2305" s="8">
        <v>46.72</v>
      </c>
      <c r="D2305" s="4">
        <v>72740052</v>
      </c>
      <c r="E2305" s="0" t="str">
        <f>"feb22"</f>
        <v>feb22</v>
      </c>
      <c r="F2305" s="4">
        <v>0</v>
      </c>
    </row>
    <row r="2306">
      <c r="A2306" s="0" t="inlineStr">
        <is>
          <t xml:space="preserve">2022-02-25</t>
        </is>
      </c>
      <c r="B2306" s="16">
        <v>44617</v>
      </c>
      <c r="C2306" s="8">
        <v>47.71</v>
      </c>
      <c r="D2306" s="4">
        <v>39266331</v>
      </c>
      <c r="E2306" s="0" t="str">
        <f>"feb22"</f>
        <v>feb22</v>
      </c>
      <c r="F2306" s="4">
        <v>0</v>
      </c>
    </row>
    <row r="2307">
      <c r="A2307" s="0" t="inlineStr">
        <is>
          <t xml:space="preserve">2022-02-28</t>
        </is>
      </c>
      <c r="B2307" s="16">
        <v>44620</v>
      </c>
      <c r="C2307" s="8">
        <v>47.7</v>
      </c>
      <c r="D2307" s="4">
        <v>41946114</v>
      </c>
      <c r="E2307" s="0" t="str">
        <f>"feb22"</f>
        <v>feb22</v>
      </c>
      <c r="F2307" s="4">
        <v>1</v>
      </c>
    </row>
    <row r="2308">
      <c r="A2308" s="0" t="inlineStr">
        <is>
          <t xml:space="preserve">2022-03-01</t>
        </is>
      </c>
      <c r="B2308" s="16">
        <v>44621</v>
      </c>
      <c r="C2308" s="8">
        <v>46.82</v>
      </c>
      <c r="D2308" s="4">
        <v>53852979</v>
      </c>
      <c r="E2308" s="0" t="str">
        <f>"mar22"</f>
        <v>mar22</v>
      </c>
      <c r="F2308" s="4">
        <v>0</v>
      </c>
    </row>
    <row r="2309">
      <c r="A2309" s="0" t="inlineStr">
        <is>
          <t xml:space="preserve">2022-03-02</t>
        </is>
      </c>
      <c r="B2309" s="16">
        <v>44622</v>
      </c>
      <c r="C2309" s="8">
        <v>48.87</v>
      </c>
      <c r="D2309" s="4">
        <v>46936509</v>
      </c>
      <c r="E2309" s="0" t="str">
        <f>"mar22"</f>
        <v>mar22</v>
      </c>
      <c r="F2309" s="4">
        <v>0</v>
      </c>
    </row>
    <row r="2310">
      <c r="A2310" s="0" t="inlineStr">
        <is>
          <t xml:space="preserve">2022-03-03</t>
        </is>
      </c>
      <c r="B2310" s="16">
        <v>44623</v>
      </c>
      <c r="C2310" s="8">
        <v>47.93</v>
      </c>
      <c r="D2310" s="4">
        <v>36389883</v>
      </c>
      <c r="E2310" s="0" t="str">
        <f>"mar22"</f>
        <v>mar22</v>
      </c>
      <c r="F2310" s="4">
        <v>0</v>
      </c>
    </row>
    <row r="2311">
      <c r="A2311" s="0" t="inlineStr">
        <is>
          <t xml:space="preserve">2022-03-04</t>
        </is>
      </c>
      <c r="B2311" s="16">
        <v>44624</v>
      </c>
      <c r="C2311" s="8">
        <v>48.07</v>
      </c>
      <c r="D2311" s="4">
        <v>38324991</v>
      </c>
      <c r="E2311" s="0" t="str">
        <f>"mar22"</f>
        <v>mar22</v>
      </c>
      <c r="F2311" s="4">
        <v>0</v>
      </c>
    </row>
    <row r="2312">
      <c r="A2312" s="0" t="inlineStr">
        <is>
          <t xml:space="preserve">2022-03-07</t>
        </is>
      </c>
      <c r="B2312" s="16">
        <v>44627</v>
      </c>
      <c r="C2312" s="8">
        <v>47.68</v>
      </c>
      <c r="D2312" s="4">
        <v>43813747</v>
      </c>
      <c r="E2312" s="0" t="str">
        <f>"mar22"</f>
        <v>mar22</v>
      </c>
      <c r="F2312" s="4">
        <v>0</v>
      </c>
    </row>
    <row r="2313">
      <c r="A2313" s="0" t="inlineStr">
        <is>
          <t xml:space="preserve">2022-03-08</t>
        </is>
      </c>
      <c r="B2313" s="16">
        <v>44628</v>
      </c>
      <c r="C2313" s="8">
        <v>47.5</v>
      </c>
      <c r="D2313" s="4">
        <v>44813947</v>
      </c>
      <c r="E2313" s="0" t="str">
        <f>"mar22"</f>
        <v>mar22</v>
      </c>
      <c r="F2313" s="4">
        <v>0</v>
      </c>
    </row>
    <row r="2314">
      <c r="A2314" s="0" t="inlineStr">
        <is>
          <t xml:space="preserve">2022-03-09</t>
        </is>
      </c>
      <c r="B2314" s="16">
        <v>44629</v>
      </c>
      <c r="C2314" s="8">
        <v>47.63</v>
      </c>
      <c r="D2314" s="4">
        <v>36076458</v>
      </c>
      <c r="E2314" s="0" t="str">
        <f>"mar22"</f>
        <v>mar22</v>
      </c>
      <c r="F2314" s="4">
        <v>0</v>
      </c>
    </row>
    <row r="2315">
      <c r="A2315" s="0" t="inlineStr">
        <is>
          <t xml:space="preserve">2022-03-10</t>
        </is>
      </c>
      <c r="B2315" s="16">
        <v>44630</v>
      </c>
      <c r="C2315" s="8">
        <v>46.66</v>
      </c>
      <c r="D2315" s="4">
        <v>36455953</v>
      </c>
      <c r="E2315" s="0" t="str">
        <f>"mar22"</f>
        <v>mar22</v>
      </c>
      <c r="F2315" s="4">
        <v>0</v>
      </c>
    </row>
    <row r="2316">
      <c r="A2316" s="0" t="inlineStr">
        <is>
          <t xml:space="preserve">2022-03-11</t>
        </is>
      </c>
      <c r="B2316" s="16">
        <v>44631</v>
      </c>
      <c r="C2316" s="8">
        <v>45.83</v>
      </c>
      <c r="D2316" s="4">
        <v>27082085</v>
      </c>
      <c r="E2316" s="0" t="str">
        <f>"mar22"</f>
        <v>mar22</v>
      </c>
      <c r="F2316" s="4">
        <v>0</v>
      </c>
    </row>
    <row r="2317">
      <c r="A2317" s="0" t="inlineStr">
        <is>
          <t xml:space="preserve">2022-03-14</t>
        </is>
      </c>
      <c r="B2317" s="16">
        <v>44634</v>
      </c>
      <c r="C2317" s="8">
        <v>44.4</v>
      </c>
      <c r="D2317" s="4">
        <v>35993898</v>
      </c>
      <c r="E2317" s="0" t="str">
        <f>"mar22"</f>
        <v>mar22</v>
      </c>
      <c r="F2317" s="4">
        <v>0</v>
      </c>
    </row>
    <row r="2318">
      <c r="A2318" s="0" t="inlineStr">
        <is>
          <t xml:space="preserve">2022-03-15</t>
        </is>
      </c>
      <c r="B2318" s="16">
        <v>44635</v>
      </c>
      <c r="C2318" s="8">
        <v>44.81</v>
      </c>
      <c r="D2318" s="4">
        <v>34448890</v>
      </c>
      <c r="E2318" s="0" t="str">
        <f>"mar22"</f>
        <v>mar22</v>
      </c>
      <c r="F2318" s="4">
        <v>0</v>
      </c>
    </row>
    <row r="2319">
      <c r="A2319" s="0" t="inlineStr">
        <is>
          <t xml:space="preserve">2022-03-16</t>
        </is>
      </c>
      <c r="B2319" s="16">
        <v>44636</v>
      </c>
      <c r="C2319" s="8">
        <v>46.63</v>
      </c>
      <c r="D2319" s="4">
        <v>38885498</v>
      </c>
      <c r="E2319" s="0" t="str">
        <f>"mar22"</f>
        <v>mar22</v>
      </c>
      <c r="F2319" s="4">
        <v>0</v>
      </c>
    </row>
    <row r="2320">
      <c r="A2320" s="0" t="inlineStr">
        <is>
          <t xml:space="preserve">2022-03-17</t>
        </is>
      </c>
      <c r="B2320" s="16">
        <v>44637</v>
      </c>
      <c r="C2320" s="8">
        <v>47.14</v>
      </c>
      <c r="D2320" s="4">
        <v>28554988</v>
      </c>
      <c r="E2320" s="0" t="str">
        <f>"mar22"</f>
        <v>mar22</v>
      </c>
      <c r="F2320" s="4">
        <v>0</v>
      </c>
    </row>
    <row r="2321">
      <c r="A2321" s="0" t="inlineStr">
        <is>
          <t xml:space="preserve">2022-03-18</t>
        </is>
      </c>
      <c r="B2321" s="16">
        <v>44638</v>
      </c>
      <c r="C2321" s="8">
        <v>47.45</v>
      </c>
      <c r="D2321" s="4">
        <v>46237117</v>
      </c>
      <c r="E2321" s="0" t="str">
        <f>"mar22"</f>
        <v>mar22</v>
      </c>
      <c r="F2321" s="4">
        <v>0</v>
      </c>
    </row>
    <row r="2322">
      <c r="A2322" s="0" t="inlineStr">
        <is>
          <t xml:space="preserve">2022-03-21</t>
        </is>
      </c>
      <c r="B2322" s="16">
        <v>44641</v>
      </c>
      <c r="C2322" s="8">
        <v>47.39</v>
      </c>
      <c r="D2322" s="4">
        <v>32910943</v>
      </c>
      <c r="E2322" s="0" t="str">
        <f>"mar22"</f>
        <v>mar22</v>
      </c>
      <c r="F2322" s="4">
        <v>0</v>
      </c>
    </row>
    <row r="2323">
      <c r="A2323" s="0" t="inlineStr">
        <is>
          <t xml:space="preserve">2022-03-22</t>
        </is>
      </c>
      <c r="B2323" s="16">
        <v>44642</v>
      </c>
      <c r="C2323" s="8">
        <v>48.39</v>
      </c>
      <c r="D2323" s="4">
        <v>27923323</v>
      </c>
      <c r="E2323" s="0" t="str">
        <f>"mar22"</f>
        <v>mar22</v>
      </c>
      <c r="F2323" s="4">
        <v>0</v>
      </c>
    </row>
    <row r="2324">
      <c r="A2324" s="0" t="inlineStr">
        <is>
          <t xml:space="preserve">2022-03-23</t>
        </is>
      </c>
      <c r="B2324" s="16">
        <v>44643</v>
      </c>
      <c r="C2324" s="8">
        <v>48.27</v>
      </c>
      <c r="D2324" s="4">
        <v>37126378</v>
      </c>
      <c r="E2324" s="0" t="str">
        <f>"mar22"</f>
        <v>mar22</v>
      </c>
      <c r="F2324" s="4">
        <v>0</v>
      </c>
    </row>
    <row r="2325">
      <c r="A2325" s="0" t="inlineStr">
        <is>
          <t xml:space="preserve">2022-03-24</t>
        </is>
      </c>
      <c r="B2325" s="16">
        <v>44644</v>
      </c>
      <c r="C2325" s="8">
        <v>51.62</v>
      </c>
      <c r="D2325" s="4">
        <v>51677908</v>
      </c>
      <c r="E2325" s="0" t="str">
        <f>"mar22"</f>
        <v>mar22</v>
      </c>
      <c r="F2325" s="4">
        <v>0</v>
      </c>
    </row>
    <row r="2326">
      <c r="A2326" s="0" t="inlineStr">
        <is>
          <t xml:space="preserve">2022-03-25</t>
        </is>
      </c>
      <c r="B2326" s="16">
        <v>44645</v>
      </c>
      <c r="C2326" s="8">
        <v>51.83</v>
      </c>
      <c r="D2326" s="4">
        <v>33249492</v>
      </c>
      <c r="E2326" s="0" t="str">
        <f>"mar22"</f>
        <v>mar22</v>
      </c>
      <c r="F2326" s="4">
        <v>0</v>
      </c>
    </row>
    <row r="2327">
      <c r="A2327" s="0" t="inlineStr">
        <is>
          <t xml:space="preserve">2022-03-28</t>
        </is>
      </c>
      <c r="B2327" s="16">
        <v>44648</v>
      </c>
      <c r="C2327" s="8">
        <v>51.51</v>
      </c>
      <c r="D2327" s="4">
        <v>22932366</v>
      </c>
      <c r="E2327" s="0" t="str">
        <f>"mar22"</f>
        <v>mar22</v>
      </c>
      <c r="F2327" s="4">
        <v>0</v>
      </c>
    </row>
    <row r="2328">
      <c r="A2328" s="0" t="inlineStr">
        <is>
          <t xml:space="preserve">2022-03-29</t>
        </is>
      </c>
      <c r="B2328" s="16">
        <v>44649</v>
      </c>
      <c r="C2328" s="8">
        <v>52.25</v>
      </c>
      <c r="D2328" s="4">
        <v>27303707</v>
      </c>
      <c r="E2328" s="0" t="str">
        <f>"mar22"</f>
        <v>mar22</v>
      </c>
      <c r="F2328" s="4">
        <v>0</v>
      </c>
    </row>
    <row r="2329">
      <c r="A2329" s="0" t="inlineStr">
        <is>
          <t xml:space="preserve">2022-03-30</t>
        </is>
      </c>
      <c r="B2329" s="16">
        <v>44650</v>
      </c>
      <c r="C2329" s="8">
        <v>51.43</v>
      </c>
      <c r="D2329" s="4">
        <v>24623262</v>
      </c>
      <c r="E2329" s="0" t="str">
        <f>"mar22"</f>
        <v>mar22</v>
      </c>
      <c r="F2329" s="4">
        <v>0</v>
      </c>
    </row>
    <row r="2330">
      <c r="A2330" s="0" t="inlineStr">
        <is>
          <t xml:space="preserve">2022-03-31</t>
        </is>
      </c>
      <c r="B2330" s="16">
        <v>44651</v>
      </c>
      <c r="C2330" s="8">
        <v>49.56</v>
      </c>
      <c r="D2330" s="4">
        <v>43698250</v>
      </c>
      <c r="E2330" s="0" t="str">
        <f>"mar22"</f>
        <v>mar22</v>
      </c>
      <c r="F2330" s="4">
        <v>1</v>
      </c>
    </row>
    <row r="2331">
      <c r="A2331" s="0" t="inlineStr">
        <is>
          <t xml:space="preserve">2022-04-01</t>
        </is>
      </c>
      <c r="B2331" s="16">
        <v>44652</v>
      </c>
      <c r="C2331" s="8">
        <v>48.11</v>
      </c>
      <c r="D2331" s="4">
        <v>46598563</v>
      </c>
      <c r="E2331" s="0" t="str">
        <f>"apr22"</f>
        <v>apr22</v>
      </c>
      <c r="F2331" s="4">
        <v>0</v>
      </c>
    </row>
    <row r="2332">
      <c r="A2332" s="0" t="inlineStr">
        <is>
          <t xml:space="preserve">2022-04-04</t>
        </is>
      </c>
      <c r="B2332" s="16">
        <v>44655</v>
      </c>
      <c r="C2332" s="8">
        <v>49.2</v>
      </c>
      <c r="D2332" s="4">
        <v>23811324</v>
      </c>
      <c r="E2332" s="0" t="str">
        <f>"apr22"</f>
        <v>apr22</v>
      </c>
      <c r="F2332" s="4">
        <v>0</v>
      </c>
    </row>
    <row r="2333">
      <c r="A2333" s="0" t="inlineStr">
        <is>
          <t xml:space="preserve">2022-04-05</t>
        </is>
      </c>
      <c r="B2333" s="16">
        <v>44656</v>
      </c>
      <c r="C2333" s="8">
        <v>48.13</v>
      </c>
      <c r="D2333" s="4">
        <v>25779171</v>
      </c>
      <c r="E2333" s="0" t="str">
        <f>"apr22"</f>
        <v>apr22</v>
      </c>
      <c r="F2333" s="4">
        <v>0</v>
      </c>
    </row>
    <row r="2334">
      <c r="A2334" s="0" t="inlineStr">
        <is>
          <t xml:space="preserve">2022-04-06</t>
        </is>
      </c>
      <c r="B2334" s="16">
        <v>44657</v>
      </c>
      <c r="C2334" s="8">
        <v>47.54</v>
      </c>
      <c r="D2334" s="4">
        <v>31518748</v>
      </c>
      <c r="E2334" s="0" t="str">
        <f>"apr22"</f>
        <v>apr22</v>
      </c>
      <c r="F2334" s="4">
        <v>0</v>
      </c>
    </row>
    <row r="2335">
      <c r="A2335" s="0" t="inlineStr">
        <is>
          <t xml:space="preserve">2022-04-07</t>
        </is>
      </c>
      <c r="B2335" s="16">
        <v>44658</v>
      </c>
      <c r="C2335" s="8">
        <v>47.56</v>
      </c>
      <c r="D2335" s="4">
        <v>24116972</v>
      </c>
      <c r="E2335" s="0" t="str">
        <f>"apr22"</f>
        <v>apr22</v>
      </c>
      <c r="F2335" s="4">
        <v>0</v>
      </c>
    </row>
    <row r="2336">
      <c r="A2336" s="0" t="inlineStr">
        <is>
          <t xml:space="preserve">2022-04-08</t>
        </is>
      </c>
      <c r="B2336" s="16">
        <v>44659</v>
      </c>
      <c r="C2336" s="8">
        <v>47.02</v>
      </c>
      <c r="D2336" s="4">
        <v>22167256</v>
      </c>
      <c r="E2336" s="0" t="str">
        <f>"apr22"</f>
        <v>apr22</v>
      </c>
      <c r="F2336" s="4">
        <v>0</v>
      </c>
    </row>
    <row r="2337">
      <c r="A2337" s="0" t="inlineStr">
        <is>
          <t xml:space="preserve">2022-04-11</t>
        </is>
      </c>
      <c r="B2337" s="16">
        <v>44662</v>
      </c>
      <c r="C2337" s="8">
        <v>46.57</v>
      </c>
      <c r="D2337" s="4">
        <v>30352478</v>
      </c>
      <c r="E2337" s="0" t="str">
        <f>"apr22"</f>
        <v>apr22</v>
      </c>
      <c r="F2337" s="4">
        <v>0</v>
      </c>
    </row>
    <row r="2338">
      <c r="A2338" s="0" t="inlineStr">
        <is>
          <t xml:space="preserve">2022-04-12</t>
        </is>
      </c>
      <c r="B2338" s="16">
        <v>44663</v>
      </c>
      <c r="C2338" s="8">
        <v>46.5</v>
      </c>
      <c r="D2338" s="4">
        <v>29861379</v>
      </c>
      <c r="E2338" s="0" t="str">
        <f>"apr22"</f>
        <v>apr22</v>
      </c>
      <c r="F2338" s="4">
        <v>0</v>
      </c>
    </row>
    <row r="2339">
      <c r="A2339" s="0" t="inlineStr">
        <is>
          <t xml:space="preserve">2022-04-13</t>
        </is>
      </c>
      <c r="B2339" s="16">
        <v>44664</v>
      </c>
      <c r="C2339" s="8">
        <v>47.01</v>
      </c>
      <c r="D2339" s="4">
        <v>22171270</v>
      </c>
      <c r="E2339" s="0" t="str">
        <f>"apr22"</f>
        <v>apr22</v>
      </c>
      <c r="F2339" s="4">
        <v>0</v>
      </c>
    </row>
    <row r="2340">
      <c r="A2340" s="0" t="inlineStr">
        <is>
          <t xml:space="preserve">2022-04-14</t>
        </is>
      </c>
      <c r="B2340" s="16">
        <v>44665</v>
      </c>
      <c r="C2340" s="8">
        <v>45.67</v>
      </c>
      <c r="D2340" s="4">
        <v>36181843</v>
      </c>
      <c r="E2340" s="0" t="str">
        <f>"apr22"</f>
        <v>apr22</v>
      </c>
      <c r="F2340" s="4">
        <v>0</v>
      </c>
    </row>
    <row r="2341">
      <c r="A2341" s="0" t="inlineStr">
        <is>
          <t xml:space="preserve">2022-04-18</t>
        </is>
      </c>
      <c r="B2341" s="16">
        <v>44669</v>
      </c>
      <c r="C2341" s="8">
        <v>46.64</v>
      </c>
      <c r="D2341" s="4">
        <v>25593058</v>
      </c>
      <c r="E2341" s="0" t="str">
        <f>"apr22"</f>
        <v>apr22</v>
      </c>
      <c r="F2341" s="4">
        <v>0</v>
      </c>
    </row>
    <row r="2342">
      <c r="A2342" s="0" t="inlineStr">
        <is>
          <t xml:space="preserve">2022-04-19</t>
        </is>
      </c>
      <c r="B2342" s="16">
        <v>44670</v>
      </c>
      <c r="C2342" s="8">
        <v>47.93</v>
      </c>
      <c r="D2342" s="4">
        <v>31483102</v>
      </c>
      <c r="E2342" s="0" t="str">
        <f>"apr22"</f>
        <v>apr22</v>
      </c>
      <c r="F2342" s="4">
        <v>0</v>
      </c>
    </row>
    <row r="2343">
      <c r="A2343" s="0" t="inlineStr">
        <is>
          <t xml:space="preserve">2022-04-20</t>
        </is>
      </c>
      <c r="B2343" s="16">
        <v>44671</v>
      </c>
      <c r="C2343" s="8">
        <v>48.11</v>
      </c>
      <c r="D2343" s="4">
        <v>22787142</v>
      </c>
      <c r="E2343" s="0" t="str">
        <f>"apr22"</f>
        <v>apr22</v>
      </c>
      <c r="F2343" s="4">
        <v>0</v>
      </c>
    </row>
    <row r="2344">
      <c r="A2344" s="0" t="inlineStr">
        <is>
          <t xml:space="preserve">2022-04-21</t>
        </is>
      </c>
      <c r="B2344" s="16">
        <v>44672</v>
      </c>
      <c r="C2344" s="8">
        <v>47.5</v>
      </c>
      <c r="D2344" s="4">
        <v>27316886</v>
      </c>
      <c r="E2344" s="0" t="str">
        <f>"apr22"</f>
        <v>apr22</v>
      </c>
      <c r="F2344" s="4">
        <v>0</v>
      </c>
    </row>
    <row r="2345">
      <c r="A2345" s="0" t="inlineStr">
        <is>
          <t xml:space="preserve">2022-04-22</t>
        </is>
      </c>
      <c r="B2345" s="16">
        <v>44673</v>
      </c>
      <c r="C2345" s="8">
        <v>46.54</v>
      </c>
      <c r="D2345" s="4">
        <v>28219860</v>
      </c>
      <c r="E2345" s="0" t="str">
        <f>"apr22"</f>
        <v>apr22</v>
      </c>
      <c r="F2345" s="4">
        <v>0</v>
      </c>
    </row>
    <row r="2346">
      <c r="A2346" s="0" t="inlineStr">
        <is>
          <t xml:space="preserve">2022-04-25</t>
        </is>
      </c>
      <c r="B2346" s="16">
        <v>44676</v>
      </c>
      <c r="C2346" s="8">
        <v>47.06</v>
      </c>
      <c r="D2346" s="4">
        <v>35999251</v>
      </c>
      <c r="E2346" s="0" t="str">
        <f>"apr22"</f>
        <v>apr22</v>
      </c>
      <c r="F2346" s="4">
        <v>0</v>
      </c>
    </row>
    <row r="2347">
      <c r="A2347" s="0" t="inlineStr">
        <is>
          <t xml:space="preserve">2022-04-26</t>
        </is>
      </c>
      <c r="B2347" s="16">
        <v>44677</v>
      </c>
      <c r="C2347" s="8">
        <v>45.52</v>
      </c>
      <c r="D2347" s="4">
        <v>35356573</v>
      </c>
      <c r="E2347" s="0" t="str">
        <f>"apr22"</f>
        <v>apr22</v>
      </c>
      <c r="F2347" s="4">
        <v>0</v>
      </c>
    </row>
    <row r="2348">
      <c r="A2348" s="0" t="inlineStr">
        <is>
          <t xml:space="preserve">2022-04-27</t>
        </is>
      </c>
      <c r="B2348" s="16">
        <v>44678</v>
      </c>
      <c r="C2348" s="8">
        <v>45.22</v>
      </c>
      <c r="D2348" s="4">
        <v>28320904</v>
      </c>
      <c r="E2348" s="0" t="str">
        <f>"apr22"</f>
        <v>apr22</v>
      </c>
      <c r="F2348" s="4">
        <v>0</v>
      </c>
    </row>
    <row r="2349">
      <c r="A2349" s="0" t="inlineStr">
        <is>
          <t xml:space="preserve">2022-04-28</t>
        </is>
      </c>
      <c r="B2349" s="16">
        <v>44679</v>
      </c>
      <c r="C2349" s="8">
        <v>46.84</v>
      </c>
      <c r="D2349" s="4">
        <v>41097044</v>
      </c>
      <c r="E2349" s="0" t="str">
        <f>"apr22"</f>
        <v>apr22</v>
      </c>
      <c r="F2349" s="4">
        <v>0</v>
      </c>
    </row>
    <row r="2350">
      <c r="A2350" s="0" t="inlineStr">
        <is>
          <t xml:space="preserve">2022-04-29</t>
        </is>
      </c>
      <c r="B2350" s="16">
        <v>44680</v>
      </c>
      <c r="C2350" s="8">
        <v>43.59</v>
      </c>
      <c r="D2350" s="4">
        <v>70765887</v>
      </c>
      <c r="E2350" s="0" t="str">
        <f>"apr22"</f>
        <v>apr22</v>
      </c>
      <c r="F2350" s="4">
        <v>1</v>
      </c>
    </row>
    <row r="2351">
      <c r="A2351" s="0" t="inlineStr">
        <is>
          <t xml:space="preserve">2022-05-02</t>
        </is>
      </c>
      <c r="B2351" s="16">
        <v>44683</v>
      </c>
      <c r="C2351" s="8">
        <v>44.96</v>
      </c>
      <c r="D2351" s="4">
        <v>45446472</v>
      </c>
      <c r="E2351" s="0" t="str">
        <f>"may22"</f>
        <v>may22</v>
      </c>
      <c r="F2351" s="4">
        <v>0</v>
      </c>
    </row>
    <row r="2352">
      <c r="A2352" s="0" t="inlineStr">
        <is>
          <t xml:space="preserve">2022-05-03</t>
        </is>
      </c>
      <c r="B2352" s="16">
        <v>44684</v>
      </c>
      <c r="C2352" s="8">
        <v>45.06</v>
      </c>
      <c r="D2352" s="4">
        <v>40158387</v>
      </c>
      <c r="E2352" s="0" t="str">
        <f>"may22"</f>
        <v>may22</v>
      </c>
      <c r="F2352" s="4">
        <v>0</v>
      </c>
    </row>
    <row r="2353">
      <c r="A2353" s="0" t="inlineStr">
        <is>
          <t xml:space="preserve">2022-05-04</t>
        </is>
      </c>
      <c r="B2353" s="16">
        <v>44685</v>
      </c>
      <c r="C2353" s="8">
        <v>46.54</v>
      </c>
      <c r="D2353" s="4">
        <v>44625615</v>
      </c>
      <c r="E2353" s="0" t="str">
        <f>"may22"</f>
        <v>may22</v>
      </c>
      <c r="F2353" s="4">
        <v>0</v>
      </c>
    </row>
    <row r="2354">
      <c r="A2354" s="0" t="inlineStr">
        <is>
          <t xml:space="preserve">2022-05-05</t>
        </is>
      </c>
      <c r="B2354" s="16">
        <v>44686</v>
      </c>
      <c r="C2354" s="8">
        <v>44.6</v>
      </c>
      <c r="D2354" s="4">
        <v>52996677</v>
      </c>
      <c r="E2354" s="0" t="str">
        <f>"may22"</f>
        <v>may22</v>
      </c>
      <c r="F2354" s="4">
        <v>0</v>
      </c>
    </row>
    <row r="2355">
      <c r="A2355" s="0" t="inlineStr">
        <is>
          <t xml:space="preserve">2022-05-06</t>
        </is>
      </c>
      <c r="B2355" s="16">
        <v>44687</v>
      </c>
      <c r="C2355" s="8">
        <v>44.3</v>
      </c>
      <c r="D2355" s="4">
        <v>40916578</v>
      </c>
      <c r="E2355" s="0" t="str">
        <f>"may22"</f>
        <v>may22</v>
      </c>
      <c r="F2355" s="4">
        <v>0</v>
      </c>
    </row>
    <row r="2356">
      <c r="A2356" s="0" t="inlineStr">
        <is>
          <t xml:space="preserve">2022-05-09</t>
        </is>
      </c>
      <c r="B2356" s="16">
        <v>44690</v>
      </c>
      <c r="C2356" s="8">
        <v>43.07</v>
      </c>
      <c r="D2356" s="4">
        <v>44925770</v>
      </c>
      <c r="E2356" s="0" t="str">
        <f>"may22"</f>
        <v>may22</v>
      </c>
      <c r="F2356" s="4">
        <v>0</v>
      </c>
    </row>
    <row r="2357">
      <c r="A2357" s="0" t="inlineStr">
        <is>
          <t xml:space="preserve">2022-05-10</t>
        </is>
      </c>
      <c r="B2357" s="16">
        <v>44691</v>
      </c>
      <c r="C2357" s="8">
        <v>44.01</v>
      </c>
      <c r="D2357" s="4">
        <v>42770024</v>
      </c>
      <c r="E2357" s="0" t="str">
        <f>"may22"</f>
        <v>may22</v>
      </c>
      <c r="F2357" s="4">
        <v>0</v>
      </c>
    </row>
    <row r="2358">
      <c r="A2358" s="0" t="inlineStr">
        <is>
          <t xml:space="preserve">2022-05-11</t>
        </is>
      </c>
      <c r="B2358" s="16">
        <v>44692</v>
      </c>
      <c r="C2358" s="8">
        <v>42.83</v>
      </c>
      <c r="D2358" s="4">
        <v>40351666</v>
      </c>
      <c r="E2358" s="0" t="str">
        <f>"may22"</f>
        <v>may22</v>
      </c>
      <c r="F2358" s="4">
        <v>0</v>
      </c>
    </row>
    <row r="2359">
      <c r="A2359" s="0" t="inlineStr">
        <is>
          <t xml:space="preserve">2022-05-12</t>
        </is>
      </c>
      <c r="B2359" s="16">
        <v>44693</v>
      </c>
      <c r="C2359" s="8">
        <v>42.84</v>
      </c>
      <c r="D2359" s="4">
        <v>42329642</v>
      </c>
      <c r="E2359" s="0" t="str">
        <f>"may22"</f>
        <v>may22</v>
      </c>
      <c r="F2359" s="4">
        <v>0</v>
      </c>
    </row>
    <row r="2360">
      <c r="A2360" s="0" t="inlineStr">
        <is>
          <t xml:space="preserve">2022-05-13</t>
        </is>
      </c>
      <c r="B2360" s="16">
        <v>44694</v>
      </c>
      <c r="C2360" s="8">
        <v>43.6</v>
      </c>
      <c r="D2360" s="4">
        <v>32034142</v>
      </c>
      <c r="E2360" s="0" t="str">
        <f>"may22"</f>
        <v>may22</v>
      </c>
      <c r="F2360" s="4">
        <v>0</v>
      </c>
    </row>
    <row r="2361">
      <c r="A2361" s="0" t="inlineStr">
        <is>
          <t xml:space="preserve">2022-05-16</t>
        </is>
      </c>
      <c r="B2361" s="16">
        <v>44697</v>
      </c>
      <c r="C2361" s="8">
        <v>43.08</v>
      </c>
      <c r="D2361" s="4">
        <v>25071905</v>
      </c>
      <c r="E2361" s="0" t="str">
        <f>"may22"</f>
        <v>may22</v>
      </c>
      <c r="F2361" s="4">
        <v>0</v>
      </c>
    </row>
    <row r="2362">
      <c r="A2362" s="0" t="inlineStr">
        <is>
          <t xml:space="preserve">2022-05-17</t>
        </is>
      </c>
      <c r="B2362" s="16">
        <v>44698</v>
      </c>
      <c r="C2362" s="8">
        <v>44.4</v>
      </c>
      <c r="D2362" s="4">
        <v>28596629</v>
      </c>
      <c r="E2362" s="0" t="str">
        <f>"may22"</f>
        <v>may22</v>
      </c>
      <c r="F2362" s="4">
        <v>0</v>
      </c>
    </row>
    <row r="2363">
      <c r="A2363" s="0" t="inlineStr">
        <is>
          <t xml:space="preserve">2022-05-18</t>
        </is>
      </c>
      <c r="B2363" s="16">
        <v>44699</v>
      </c>
      <c r="C2363" s="8">
        <v>42.35</v>
      </c>
      <c r="D2363" s="4">
        <v>35218393</v>
      </c>
      <c r="E2363" s="0" t="str">
        <f>"may22"</f>
        <v>may22</v>
      </c>
      <c r="F2363" s="4">
        <v>0</v>
      </c>
    </row>
    <row r="2364">
      <c r="A2364" s="0" t="inlineStr">
        <is>
          <t xml:space="preserve">2022-05-19</t>
        </is>
      </c>
      <c r="B2364" s="16">
        <v>44700</v>
      </c>
      <c r="C2364" s="8">
        <v>42.01</v>
      </c>
      <c r="D2364" s="4">
        <v>29181007</v>
      </c>
      <c r="E2364" s="0" t="str">
        <f>"may22"</f>
        <v>may22</v>
      </c>
      <c r="F2364" s="4">
        <v>0</v>
      </c>
    </row>
    <row r="2365">
      <c r="A2365" s="0" t="inlineStr">
        <is>
          <t xml:space="preserve">2022-05-20</t>
        </is>
      </c>
      <c r="B2365" s="16">
        <v>44701</v>
      </c>
      <c r="C2365" s="8">
        <v>41.65</v>
      </c>
      <c r="D2365" s="4">
        <v>44802286</v>
      </c>
      <c r="E2365" s="0" t="str">
        <f>"may22"</f>
        <v>may22</v>
      </c>
      <c r="F2365" s="4">
        <v>0</v>
      </c>
    </row>
    <row r="2366">
      <c r="A2366" s="0" t="inlineStr">
        <is>
          <t xml:space="preserve">2022-05-23</t>
        </is>
      </c>
      <c r="B2366" s="16">
        <v>44704</v>
      </c>
      <c r="C2366" s="8">
        <v>42</v>
      </c>
      <c r="D2366" s="4">
        <v>27199487</v>
      </c>
      <c r="E2366" s="0" t="str">
        <f>"may22"</f>
        <v>may22</v>
      </c>
      <c r="F2366" s="4">
        <v>0</v>
      </c>
    </row>
    <row r="2367">
      <c r="A2367" s="0" t="inlineStr">
        <is>
          <t xml:space="preserve">2022-05-24</t>
        </is>
      </c>
      <c r="B2367" s="16">
        <v>44705</v>
      </c>
      <c r="C2367" s="8">
        <v>41.67</v>
      </c>
      <c r="D2367" s="4">
        <v>29837489</v>
      </c>
      <c r="E2367" s="0" t="str">
        <f>"may22"</f>
        <v>may22</v>
      </c>
      <c r="F2367" s="4">
        <v>0</v>
      </c>
    </row>
    <row r="2368">
      <c r="A2368" s="0" t="inlineStr">
        <is>
          <t xml:space="preserve">2022-05-25</t>
        </is>
      </c>
      <c r="B2368" s="16">
        <v>44706</v>
      </c>
      <c r="C2368" s="8">
        <v>42.2</v>
      </c>
      <c r="D2368" s="4">
        <v>26283081</v>
      </c>
      <c r="E2368" s="0" t="str">
        <f>"may22"</f>
        <v>may22</v>
      </c>
      <c r="F2368" s="4">
        <v>0</v>
      </c>
    </row>
    <row r="2369">
      <c r="A2369" s="0" t="inlineStr">
        <is>
          <t xml:space="preserve">2022-05-26</t>
        </is>
      </c>
      <c r="B2369" s="16">
        <v>44707</v>
      </c>
      <c r="C2369" s="8">
        <v>43.48</v>
      </c>
      <c r="D2369" s="4">
        <v>28826682</v>
      </c>
      <c r="E2369" s="0" t="str">
        <f>"may22"</f>
        <v>may22</v>
      </c>
      <c r="F2369" s="4">
        <v>0</v>
      </c>
    </row>
    <row r="2370">
      <c r="A2370" s="0" t="inlineStr">
        <is>
          <t xml:space="preserve">2022-05-27</t>
        </is>
      </c>
      <c r="B2370" s="16">
        <v>44708</v>
      </c>
      <c r="C2370" s="8">
        <v>44.55</v>
      </c>
      <c r="D2370" s="4">
        <v>30553321</v>
      </c>
      <c r="E2370" s="0" t="str">
        <f>"may22"</f>
        <v>may22</v>
      </c>
      <c r="F2370" s="4">
        <v>0</v>
      </c>
    </row>
    <row r="2371">
      <c r="A2371" s="0" t="inlineStr">
        <is>
          <t xml:space="preserve">2022-05-31</t>
        </is>
      </c>
      <c r="B2371" s="16">
        <v>44712</v>
      </c>
      <c r="C2371" s="8">
        <v>44.42</v>
      </c>
      <c r="D2371" s="4">
        <v>41111478</v>
      </c>
      <c r="E2371" s="0" t="str">
        <f>"may22"</f>
        <v>may22</v>
      </c>
      <c r="F2371" s="4">
        <v>1</v>
      </c>
    </row>
    <row r="2372">
      <c r="A2372" s="0" t="inlineStr">
        <is>
          <t xml:space="preserve">2022-06-01</t>
        </is>
      </c>
      <c r="B2372" s="16">
        <v>44713</v>
      </c>
      <c r="C2372" s="8">
        <v>44.11</v>
      </c>
      <c r="D2372" s="4">
        <v>29885543</v>
      </c>
      <c r="E2372" s="0" t="str">
        <f>"jun22"</f>
        <v>jun22</v>
      </c>
      <c r="F2372" s="4">
        <v>0</v>
      </c>
    </row>
    <row r="2373">
      <c r="A2373" s="0" t="inlineStr">
        <is>
          <t xml:space="preserve">2022-06-02</t>
        </is>
      </c>
      <c r="B2373" s="16">
        <v>44714</v>
      </c>
      <c r="C2373" s="8">
        <v>44.84</v>
      </c>
      <c r="D2373" s="4">
        <v>28727637</v>
      </c>
      <c r="E2373" s="0" t="str">
        <f>"jun22"</f>
        <v>jun22</v>
      </c>
      <c r="F2373" s="4">
        <v>0</v>
      </c>
    </row>
    <row r="2374">
      <c r="A2374" s="0" t="inlineStr">
        <is>
          <t xml:space="preserve">2022-06-03</t>
        </is>
      </c>
      <c r="B2374" s="16">
        <v>44715</v>
      </c>
      <c r="C2374" s="8">
        <v>43.39</v>
      </c>
      <c r="D2374" s="4">
        <v>33174656</v>
      </c>
      <c r="E2374" s="0" t="str">
        <f>"jun22"</f>
        <v>jun22</v>
      </c>
      <c r="F2374" s="4">
        <v>0</v>
      </c>
    </row>
    <row r="2375">
      <c r="A2375" s="0" t="inlineStr">
        <is>
          <t xml:space="preserve">2022-06-06</t>
        </is>
      </c>
      <c r="B2375" s="16">
        <v>44718</v>
      </c>
      <c r="C2375" s="8">
        <v>43.34</v>
      </c>
      <c r="D2375" s="4">
        <v>25437061</v>
      </c>
      <c r="E2375" s="0" t="str">
        <f>"jun22"</f>
        <v>jun22</v>
      </c>
      <c r="F2375" s="4">
        <v>0</v>
      </c>
    </row>
    <row r="2376">
      <c r="A2376" s="0" t="inlineStr">
        <is>
          <t xml:space="preserve">2022-06-07</t>
        </is>
      </c>
      <c r="B2376" s="16">
        <v>44719</v>
      </c>
      <c r="C2376" s="8">
        <v>43.53</v>
      </c>
      <c r="D2376" s="4">
        <v>25168689</v>
      </c>
      <c r="E2376" s="0" t="str">
        <f>"jun22"</f>
        <v>jun22</v>
      </c>
      <c r="F2376" s="4">
        <v>0</v>
      </c>
    </row>
    <row r="2377">
      <c r="A2377" s="0" t="inlineStr">
        <is>
          <t xml:space="preserve">2022-06-08</t>
        </is>
      </c>
      <c r="B2377" s="16">
        <v>44720</v>
      </c>
      <c r="C2377" s="8">
        <v>41.23</v>
      </c>
      <c r="D2377" s="4">
        <v>59649874</v>
      </c>
      <c r="E2377" s="0" t="str">
        <f>"jun22"</f>
        <v>jun22</v>
      </c>
      <c r="F2377" s="4">
        <v>0</v>
      </c>
    </row>
    <row r="2378">
      <c r="A2378" s="0" t="inlineStr">
        <is>
          <t xml:space="preserve">2022-06-09</t>
        </is>
      </c>
      <c r="B2378" s="16">
        <v>44721</v>
      </c>
      <c r="C2378" s="8">
        <v>40.01</v>
      </c>
      <c r="D2378" s="4">
        <v>39047182</v>
      </c>
      <c r="E2378" s="0" t="str">
        <f>"jun22"</f>
        <v>jun22</v>
      </c>
      <c r="F2378" s="4">
        <v>0</v>
      </c>
    </row>
    <row r="2379">
      <c r="A2379" s="0" t="inlineStr">
        <is>
          <t xml:space="preserve">2022-06-10</t>
        </is>
      </c>
      <c r="B2379" s="16">
        <v>44722</v>
      </c>
      <c r="C2379" s="8">
        <v>39.18</v>
      </c>
      <c r="D2379" s="4">
        <v>43084434</v>
      </c>
      <c r="E2379" s="0" t="str">
        <f>"jun22"</f>
        <v>jun22</v>
      </c>
      <c r="F2379" s="4">
        <v>0</v>
      </c>
    </row>
    <row r="2380">
      <c r="A2380" s="0" t="inlineStr">
        <is>
          <t xml:space="preserve">2022-06-13</t>
        </is>
      </c>
      <c r="B2380" s="16">
        <v>44725</v>
      </c>
      <c r="C2380" s="8">
        <v>37.77</v>
      </c>
      <c r="D2380" s="4">
        <v>50335922</v>
      </c>
      <c r="E2380" s="0" t="str">
        <f>"jun22"</f>
        <v>jun22</v>
      </c>
      <c r="F2380" s="4">
        <v>0</v>
      </c>
    </row>
    <row r="2381">
      <c r="A2381" s="0" t="inlineStr">
        <is>
          <t xml:space="preserve">2022-06-14</t>
        </is>
      </c>
      <c r="B2381" s="16">
        <v>44726</v>
      </c>
      <c r="C2381" s="8">
        <v>37.93</v>
      </c>
      <c r="D2381" s="4">
        <v>31351683</v>
      </c>
      <c r="E2381" s="0" t="str">
        <f>"jun22"</f>
        <v>jun22</v>
      </c>
      <c r="F2381" s="4">
        <v>0</v>
      </c>
    </row>
    <row r="2382">
      <c r="A2382" s="0" t="inlineStr">
        <is>
          <t xml:space="preserve">2022-06-15</t>
        </is>
      </c>
      <c r="B2382" s="16">
        <v>44727</v>
      </c>
      <c r="C2382" s="8">
        <v>38.65</v>
      </c>
      <c r="D2382" s="4">
        <v>37652256</v>
      </c>
      <c r="E2382" s="0" t="str">
        <f>"jun22"</f>
        <v>jun22</v>
      </c>
      <c r="F2382" s="4">
        <v>0</v>
      </c>
    </row>
    <row r="2383">
      <c r="A2383" s="0" t="inlineStr">
        <is>
          <t xml:space="preserve">2022-06-16</t>
        </is>
      </c>
      <c r="B2383" s="16">
        <v>44728</v>
      </c>
      <c r="C2383" s="8">
        <v>37.34</v>
      </c>
      <c r="D2383" s="4">
        <v>45576545</v>
      </c>
      <c r="E2383" s="0" t="str">
        <f>"jun22"</f>
        <v>jun22</v>
      </c>
      <c r="F2383" s="4">
        <v>0</v>
      </c>
    </row>
    <row r="2384">
      <c r="A2384" s="0" t="inlineStr">
        <is>
          <t xml:space="preserve">2022-06-17</t>
        </is>
      </c>
      <c r="B2384" s="16">
        <v>44729</v>
      </c>
      <c r="C2384" s="8">
        <v>36.97</v>
      </c>
      <c r="D2384" s="4">
        <v>71393194</v>
      </c>
      <c r="E2384" s="0" t="str">
        <f>"jun22"</f>
        <v>jun22</v>
      </c>
      <c r="F2384" s="4">
        <v>0</v>
      </c>
    </row>
    <row r="2385">
      <c r="A2385" s="0" t="inlineStr">
        <is>
          <t xml:space="preserve">2022-06-21</t>
        </is>
      </c>
      <c r="B2385" s="16">
        <v>44733</v>
      </c>
      <c r="C2385" s="8">
        <v>37.73</v>
      </c>
      <c r="D2385" s="4">
        <v>34004880</v>
      </c>
      <c r="E2385" s="0" t="str">
        <f>"jun22"</f>
        <v>jun22</v>
      </c>
      <c r="F2385" s="4">
        <v>0</v>
      </c>
    </row>
    <row r="2386">
      <c r="A2386" s="0" t="inlineStr">
        <is>
          <t xml:space="preserve">2022-06-22</t>
        </is>
      </c>
      <c r="B2386" s="16">
        <v>44734</v>
      </c>
      <c r="C2386" s="8">
        <v>37.38</v>
      </c>
      <c r="D2386" s="4">
        <v>32591524</v>
      </c>
      <c r="E2386" s="0" t="str">
        <f>"jun22"</f>
        <v>jun22</v>
      </c>
      <c r="F2386" s="4">
        <v>0</v>
      </c>
    </row>
    <row r="2387">
      <c r="A2387" s="0" t="inlineStr">
        <is>
          <t xml:space="preserve">2022-06-23</t>
        </is>
      </c>
      <c r="B2387" s="16">
        <v>44735</v>
      </c>
      <c r="C2387" s="8">
        <v>37.41</v>
      </c>
      <c r="D2387" s="4">
        <v>30162971</v>
      </c>
      <c r="E2387" s="0" t="str">
        <f>"jun22"</f>
        <v>jun22</v>
      </c>
      <c r="F2387" s="4">
        <v>0</v>
      </c>
    </row>
    <row r="2388">
      <c r="A2388" s="0" t="inlineStr">
        <is>
          <t xml:space="preserve">2022-06-24</t>
        </is>
      </c>
      <c r="B2388" s="16">
        <v>44736</v>
      </c>
      <c r="C2388" s="8">
        <v>38.61</v>
      </c>
      <c r="D2388" s="4">
        <v>38159913</v>
      </c>
      <c r="E2388" s="0" t="str">
        <f>"jun22"</f>
        <v>jun22</v>
      </c>
      <c r="F2388" s="4">
        <v>0</v>
      </c>
    </row>
    <row r="2389">
      <c r="A2389" s="0" t="inlineStr">
        <is>
          <t xml:space="preserve">2022-06-27</t>
        </is>
      </c>
      <c r="B2389" s="16">
        <v>44739</v>
      </c>
      <c r="C2389" s="8">
        <v>38.63</v>
      </c>
      <c r="D2389" s="4">
        <v>29585325</v>
      </c>
      <c r="E2389" s="0" t="str">
        <f>"jun22"</f>
        <v>jun22</v>
      </c>
      <c r="F2389" s="4">
        <v>0</v>
      </c>
    </row>
    <row r="2390">
      <c r="A2390" s="0" t="inlineStr">
        <is>
          <t xml:space="preserve">2022-06-28</t>
        </is>
      </c>
      <c r="B2390" s="16">
        <v>44740</v>
      </c>
      <c r="C2390" s="8">
        <v>37.78</v>
      </c>
      <c r="D2390" s="4">
        <v>37842731</v>
      </c>
      <c r="E2390" s="0" t="str">
        <f>"jun22"</f>
        <v>jun22</v>
      </c>
      <c r="F2390" s="4">
        <v>0</v>
      </c>
    </row>
    <row r="2391">
      <c r="A2391" s="0" t="inlineStr">
        <is>
          <t xml:space="preserve">2022-06-29</t>
        </is>
      </c>
      <c r="B2391" s="16">
        <v>44741</v>
      </c>
      <c r="C2391" s="8">
        <v>37.29</v>
      </c>
      <c r="D2391" s="4">
        <v>25437197</v>
      </c>
      <c r="E2391" s="0" t="str">
        <f>"jun22"</f>
        <v>jun22</v>
      </c>
      <c r="F2391" s="4">
        <v>0</v>
      </c>
    </row>
    <row r="2392">
      <c r="A2392" s="0" t="inlineStr">
        <is>
          <t xml:space="preserve">2022-06-30</t>
        </is>
      </c>
      <c r="B2392" s="16">
        <v>44742</v>
      </c>
      <c r="C2392" s="8">
        <v>37.41</v>
      </c>
      <c r="D2392" s="4">
        <v>35141045</v>
      </c>
      <c r="E2392" s="0" t="str">
        <f>"jun22"</f>
        <v>jun22</v>
      </c>
      <c r="F2392" s="4">
        <v>1</v>
      </c>
    </row>
    <row r="2393">
      <c r="A2393" s="0" t="inlineStr">
        <is>
          <t xml:space="preserve">2022-07-01</t>
        </is>
      </c>
      <c r="B2393" s="16">
        <v>44743</v>
      </c>
      <c r="C2393" s="8">
        <v>36.34</v>
      </c>
      <c r="D2393" s="4">
        <v>40596289</v>
      </c>
      <c r="E2393" s="0" t="str">
        <f>"jul22"</f>
        <v>jul22</v>
      </c>
      <c r="F2393" s="4">
        <v>0</v>
      </c>
    </row>
    <row r="2394">
      <c r="A2394" s="0" t="inlineStr">
        <is>
          <t xml:space="preserve">2022-07-05</t>
        </is>
      </c>
      <c r="B2394" s="16">
        <v>44747</v>
      </c>
      <c r="C2394" s="8">
        <v>36.69</v>
      </c>
      <c r="D2394" s="4">
        <v>33225868</v>
      </c>
      <c r="E2394" s="0" t="str">
        <f>"jul22"</f>
        <v>jul22</v>
      </c>
      <c r="F2394" s="4">
        <v>0</v>
      </c>
    </row>
    <row r="2395">
      <c r="A2395" s="0" t="inlineStr">
        <is>
          <t xml:space="preserve">2022-07-06</t>
        </is>
      </c>
      <c r="B2395" s="16">
        <v>44748</v>
      </c>
      <c r="C2395" s="8">
        <v>36.99</v>
      </c>
      <c r="D2395" s="4">
        <v>26258324</v>
      </c>
      <c r="E2395" s="0" t="str">
        <f>"jul22"</f>
        <v>jul22</v>
      </c>
      <c r="F2395" s="4">
        <v>0</v>
      </c>
    </row>
    <row r="2396">
      <c r="A2396" s="0" t="inlineStr">
        <is>
          <t xml:space="preserve">2022-07-07</t>
        </is>
      </c>
      <c r="B2396" s="16">
        <v>44749</v>
      </c>
      <c r="C2396" s="8">
        <v>38.14</v>
      </c>
      <c r="D2396" s="4">
        <v>33165410</v>
      </c>
      <c r="E2396" s="0" t="str">
        <f>"jul22"</f>
        <v>jul22</v>
      </c>
      <c r="F2396" s="4">
        <v>0</v>
      </c>
    </row>
    <row r="2397">
      <c r="A2397" s="0" t="inlineStr">
        <is>
          <t xml:space="preserve">2022-07-08</t>
        </is>
      </c>
      <c r="B2397" s="16">
        <v>44750</v>
      </c>
      <c r="C2397" s="8">
        <v>37.99</v>
      </c>
      <c r="D2397" s="4">
        <v>22566348</v>
      </c>
      <c r="E2397" s="0" t="str">
        <f>"jul22"</f>
        <v>jul22</v>
      </c>
      <c r="F2397" s="4">
        <v>0</v>
      </c>
    </row>
    <row r="2398">
      <c r="A2398" s="0" t="inlineStr">
        <is>
          <t xml:space="preserve">2022-07-11</t>
        </is>
      </c>
      <c r="B2398" s="16">
        <v>44753</v>
      </c>
      <c r="C2398" s="8">
        <v>37.2</v>
      </c>
      <c r="D2398" s="4">
        <v>25946879</v>
      </c>
      <c r="E2398" s="0" t="str">
        <f>"jul22"</f>
        <v>jul22</v>
      </c>
      <c r="F2398" s="4">
        <v>0</v>
      </c>
    </row>
    <row r="2399">
      <c r="A2399" s="0" t="inlineStr">
        <is>
          <t xml:space="preserve">2022-07-12</t>
        </is>
      </c>
      <c r="B2399" s="16">
        <v>44754</v>
      </c>
      <c r="C2399" s="8">
        <v>37.21</v>
      </c>
      <c r="D2399" s="4">
        <v>30546281</v>
      </c>
      <c r="E2399" s="0" t="str">
        <f>"jul22"</f>
        <v>jul22</v>
      </c>
      <c r="F2399" s="4">
        <v>0</v>
      </c>
    </row>
    <row r="2400">
      <c r="A2400" s="0" t="inlineStr">
        <is>
          <t xml:space="preserve">2022-07-13</t>
        </is>
      </c>
      <c r="B2400" s="16">
        <v>44755</v>
      </c>
      <c r="C2400" s="8">
        <v>37.21</v>
      </c>
      <c r="D2400" s="4">
        <v>27059156</v>
      </c>
      <c r="E2400" s="0" t="str">
        <f>"jul22"</f>
        <v>jul22</v>
      </c>
      <c r="F2400" s="4">
        <v>0</v>
      </c>
    </row>
    <row r="2401">
      <c r="A2401" s="0" t="inlineStr">
        <is>
          <t xml:space="preserve">2022-07-14</t>
        </is>
      </c>
      <c r="B2401" s="16">
        <v>44756</v>
      </c>
      <c r="C2401" s="8">
        <v>37.71</v>
      </c>
      <c r="D2401" s="4">
        <v>36690674</v>
      </c>
      <c r="E2401" s="0" t="str">
        <f>"jul22"</f>
        <v>jul22</v>
      </c>
      <c r="F2401" s="4">
        <v>0</v>
      </c>
    </row>
    <row r="2402">
      <c r="A2402" s="0" t="inlineStr">
        <is>
          <t xml:space="preserve">2022-07-15</t>
        </is>
      </c>
      <c r="B2402" s="16">
        <v>44757</v>
      </c>
      <c r="C2402" s="8">
        <v>38.62</v>
      </c>
      <c r="D2402" s="4">
        <v>32892293</v>
      </c>
      <c r="E2402" s="0" t="str">
        <f>"jul22"</f>
        <v>jul22</v>
      </c>
      <c r="F2402" s="4">
        <v>0</v>
      </c>
    </row>
    <row r="2403">
      <c r="A2403" s="0" t="inlineStr">
        <is>
          <t xml:space="preserve">2022-07-18</t>
        </is>
      </c>
      <c r="B2403" s="16">
        <v>44760</v>
      </c>
      <c r="C2403" s="8">
        <v>38.71</v>
      </c>
      <c r="D2403" s="4">
        <v>30814369</v>
      </c>
      <c r="E2403" s="0" t="str">
        <f>"jul22"</f>
        <v>jul22</v>
      </c>
      <c r="F2403" s="4">
        <v>0</v>
      </c>
    </row>
    <row r="2404">
      <c r="A2404" s="0" t="inlineStr">
        <is>
          <t xml:space="preserve">2022-07-19</t>
        </is>
      </c>
      <c r="B2404" s="16">
        <v>44761</v>
      </c>
      <c r="C2404" s="8">
        <v>40.22</v>
      </c>
      <c r="D2404" s="4">
        <v>53095319</v>
      </c>
      <c r="E2404" s="0" t="str">
        <f>"jul22"</f>
        <v>jul22</v>
      </c>
      <c r="F2404" s="4">
        <v>0</v>
      </c>
    </row>
    <row r="2405">
      <c r="A2405" s="0" t="inlineStr">
        <is>
          <t xml:space="preserve">2022-07-20</t>
        </is>
      </c>
      <c r="B2405" s="16">
        <v>44762</v>
      </c>
      <c r="C2405" s="8">
        <v>40.56</v>
      </c>
      <c r="D2405" s="4">
        <v>36387873</v>
      </c>
      <c r="E2405" s="0" t="str">
        <f>"jul22"</f>
        <v>jul22</v>
      </c>
      <c r="F2405" s="4">
        <v>0</v>
      </c>
    </row>
    <row r="2406">
      <c r="A2406" s="0" t="inlineStr">
        <is>
          <t xml:space="preserve">2022-07-21</t>
        </is>
      </c>
      <c r="B2406" s="16">
        <v>44763</v>
      </c>
      <c r="C2406" s="8">
        <v>40.61</v>
      </c>
      <c r="D2406" s="4">
        <v>29661198</v>
      </c>
      <c r="E2406" s="0" t="str">
        <f>"jul22"</f>
        <v>jul22</v>
      </c>
      <c r="F2406" s="4">
        <v>0</v>
      </c>
    </row>
    <row r="2407">
      <c r="A2407" s="0" t="inlineStr">
        <is>
          <t xml:space="preserve">2022-07-22</t>
        </is>
      </c>
      <c r="B2407" s="16">
        <v>44764</v>
      </c>
      <c r="C2407" s="8">
        <v>39.2</v>
      </c>
      <c r="D2407" s="4">
        <v>41349965</v>
      </c>
      <c r="E2407" s="0" t="str">
        <f>"jul22"</f>
        <v>jul22</v>
      </c>
      <c r="F2407" s="4">
        <v>0</v>
      </c>
    </row>
    <row r="2408">
      <c r="A2408" s="0" t="inlineStr">
        <is>
          <t xml:space="preserve">2022-07-25</t>
        </is>
      </c>
      <c r="B2408" s="16">
        <v>44767</v>
      </c>
      <c r="C2408" s="8">
        <v>39.16</v>
      </c>
      <c r="D2408" s="4">
        <v>32263404</v>
      </c>
      <c r="E2408" s="0" t="str">
        <f>"jul22"</f>
        <v>jul22</v>
      </c>
      <c r="F2408" s="4">
        <v>0</v>
      </c>
    </row>
    <row r="2409">
      <c r="A2409" s="0" t="inlineStr">
        <is>
          <t xml:space="preserve">2022-07-26</t>
        </is>
      </c>
      <c r="B2409" s="16">
        <v>44768</v>
      </c>
      <c r="C2409" s="8">
        <v>38.96</v>
      </c>
      <c r="D2409" s="4">
        <v>35925485</v>
      </c>
      <c r="E2409" s="0" t="str">
        <f>"jul22"</f>
        <v>jul22</v>
      </c>
      <c r="F2409" s="4">
        <v>0</v>
      </c>
    </row>
    <row r="2410">
      <c r="A2410" s="0" t="inlineStr">
        <is>
          <t xml:space="preserve">2022-07-27</t>
        </is>
      </c>
      <c r="B2410" s="16">
        <v>44769</v>
      </c>
      <c r="C2410" s="8">
        <v>40.18</v>
      </c>
      <c r="D2410" s="4">
        <v>42571580</v>
      </c>
      <c r="E2410" s="0" t="str">
        <f>"jul22"</f>
        <v>jul22</v>
      </c>
      <c r="F2410" s="4">
        <v>0</v>
      </c>
    </row>
    <row r="2411">
      <c r="A2411" s="0" t="inlineStr">
        <is>
          <t xml:space="preserve">2022-07-28</t>
        </is>
      </c>
      <c r="B2411" s="16">
        <v>44770</v>
      </c>
      <c r="C2411" s="8">
        <v>39.71</v>
      </c>
      <c r="D2411" s="4">
        <v>56662303</v>
      </c>
      <c r="E2411" s="0" t="str">
        <f>"jul22"</f>
        <v>jul22</v>
      </c>
      <c r="F2411" s="4">
        <v>0</v>
      </c>
    </row>
    <row r="2412">
      <c r="A2412" s="0" t="inlineStr">
        <is>
          <t xml:space="preserve">2022-07-29</t>
        </is>
      </c>
      <c r="B2412" s="16">
        <v>44771</v>
      </c>
      <c r="C2412" s="8">
        <v>36.31</v>
      </c>
      <c r="D2412" s="4">
        <v>125292383</v>
      </c>
      <c r="E2412" s="0" t="str">
        <f>"jul22"</f>
        <v>jul22</v>
      </c>
      <c r="F2412" s="4">
        <v>1</v>
      </c>
    </row>
    <row r="2413">
      <c r="A2413" s="0" t="inlineStr">
        <is>
          <t xml:space="preserve">2022-08-01</t>
        </is>
      </c>
      <c r="B2413" s="16">
        <v>44774</v>
      </c>
      <c r="C2413" s="8">
        <v>36.96</v>
      </c>
      <c r="D2413" s="4">
        <v>52513446</v>
      </c>
      <c r="E2413" s="0" t="str">
        <f>"aug22"</f>
        <v>aug22</v>
      </c>
      <c r="F2413" s="4">
        <v>0</v>
      </c>
    </row>
    <row r="2414">
      <c r="A2414" s="0" t="inlineStr">
        <is>
          <t xml:space="preserve">2022-08-02</t>
        </is>
      </c>
      <c r="B2414" s="16">
        <v>44775</v>
      </c>
      <c r="C2414" s="8">
        <v>36.01</v>
      </c>
      <c r="D2414" s="4">
        <v>53929371</v>
      </c>
      <c r="E2414" s="0" t="str">
        <f>"aug22"</f>
        <v>aug22</v>
      </c>
      <c r="F2414" s="4">
        <v>0</v>
      </c>
    </row>
    <row r="2415">
      <c r="A2415" s="0" t="inlineStr">
        <is>
          <t xml:space="preserve">2022-08-03</t>
        </is>
      </c>
      <c r="B2415" s="16">
        <v>44776</v>
      </c>
      <c r="C2415" s="8">
        <v>36.52</v>
      </c>
      <c r="D2415" s="4">
        <v>59513858</v>
      </c>
      <c r="E2415" s="0" t="str">
        <f>"aug22"</f>
        <v>aug22</v>
      </c>
      <c r="F2415" s="4">
        <v>0</v>
      </c>
    </row>
    <row r="2416">
      <c r="A2416" s="0" t="inlineStr">
        <is>
          <t xml:space="preserve">2022-08-04</t>
        </is>
      </c>
      <c r="B2416" s="16">
        <v>44777</v>
      </c>
      <c r="C2416" s="8">
        <v>35.66</v>
      </c>
      <c r="D2416" s="4">
        <v>54046258</v>
      </c>
      <c r="E2416" s="0" t="str">
        <f>"aug22"</f>
        <v>aug22</v>
      </c>
      <c r="F2416" s="4">
        <v>0</v>
      </c>
    </row>
    <row r="2417">
      <c r="A2417" s="0" t="inlineStr">
        <is>
          <t xml:space="preserve">2022-08-05</t>
        </is>
      </c>
      <c r="B2417" s="16">
        <v>44778</v>
      </c>
      <c r="C2417" s="8">
        <v>35.39</v>
      </c>
      <c r="D2417" s="4">
        <v>40205089</v>
      </c>
      <c r="E2417" s="0" t="str">
        <f>"aug22"</f>
        <v>aug22</v>
      </c>
      <c r="F2417" s="4">
        <v>0</v>
      </c>
    </row>
    <row r="2418">
      <c r="A2418" s="0" t="inlineStr">
        <is>
          <t xml:space="preserve">2022-08-08</t>
        </is>
      </c>
      <c r="B2418" s="16">
        <v>44781</v>
      </c>
      <c r="C2418" s="8">
        <v>35.38</v>
      </c>
      <c r="D2418" s="4">
        <v>41601566</v>
      </c>
      <c r="E2418" s="0" t="str">
        <f>"aug22"</f>
        <v>aug22</v>
      </c>
      <c r="F2418" s="4">
        <v>0</v>
      </c>
    </row>
    <row r="2419">
      <c r="A2419" s="0" t="inlineStr">
        <is>
          <t xml:space="preserve">2022-08-09</t>
        </is>
      </c>
      <c r="B2419" s="16">
        <v>44782</v>
      </c>
      <c r="C2419" s="8">
        <v>34.52</v>
      </c>
      <c r="D2419" s="4">
        <v>48202280</v>
      </c>
      <c r="E2419" s="0" t="str">
        <f>"aug22"</f>
        <v>aug22</v>
      </c>
      <c r="F2419" s="4">
        <v>0</v>
      </c>
    </row>
    <row r="2420">
      <c r="A2420" s="0" t="inlineStr">
        <is>
          <t xml:space="preserve">2022-08-10</t>
        </is>
      </c>
      <c r="B2420" s="16">
        <v>44783</v>
      </c>
      <c r="C2420" s="8">
        <v>35.37</v>
      </c>
      <c r="D2420" s="4">
        <v>42243304</v>
      </c>
      <c r="E2420" s="0" t="str">
        <f>"aug22"</f>
        <v>aug22</v>
      </c>
      <c r="F2420" s="4">
        <v>0</v>
      </c>
    </row>
    <row r="2421">
      <c r="A2421" s="0" t="inlineStr">
        <is>
          <t xml:space="preserve">2022-08-11</t>
        </is>
      </c>
      <c r="B2421" s="16">
        <v>44784</v>
      </c>
      <c r="C2421" s="8">
        <v>35.59</v>
      </c>
      <c r="D2421" s="4">
        <v>35569724</v>
      </c>
      <c r="E2421" s="0" t="str">
        <f>"aug22"</f>
        <v>aug22</v>
      </c>
      <c r="F2421" s="4">
        <v>0</v>
      </c>
    </row>
    <row r="2422">
      <c r="A2422" s="0" t="inlineStr">
        <is>
          <t xml:space="preserve">2022-08-12</t>
        </is>
      </c>
      <c r="B2422" s="16">
        <v>44785</v>
      </c>
      <c r="C2422" s="8">
        <v>36.11</v>
      </c>
      <c r="D2422" s="4">
        <v>37675228</v>
      </c>
      <c r="E2422" s="0" t="str">
        <f>"aug22"</f>
        <v>aug22</v>
      </c>
      <c r="F2422" s="4">
        <v>0</v>
      </c>
    </row>
    <row r="2423">
      <c r="A2423" s="0" t="inlineStr">
        <is>
          <t xml:space="preserve">2022-08-15</t>
        </is>
      </c>
      <c r="B2423" s="16">
        <v>44788</v>
      </c>
      <c r="C2423" s="8">
        <v>36.34</v>
      </c>
      <c r="D2423" s="4">
        <v>25400551</v>
      </c>
      <c r="E2423" s="0" t="str">
        <f>"aug22"</f>
        <v>aug22</v>
      </c>
      <c r="F2423" s="4">
        <v>0</v>
      </c>
    </row>
    <row r="2424">
      <c r="A2424" s="0" t="inlineStr">
        <is>
          <t xml:space="preserve">2022-08-16</t>
        </is>
      </c>
      <c r="B2424" s="16">
        <v>44789</v>
      </c>
      <c r="C2424" s="8">
        <v>36.19</v>
      </c>
      <c r="D2424" s="4">
        <v>25000240</v>
      </c>
      <c r="E2424" s="0" t="str">
        <f>"aug22"</f>
        <v>aug22</v>
      </c>
      <c r="F2424" s="4">
        <v>0</v>
      </c>
    </row>
    <row r="2425">
      <c r="A2425" s="0" t="inlineStr">
        <is>
          <t xml:space="preserve">2022-08-17</t>
        </is>
      </c>
      <c r="B2425" s="16">
        <v>44790</v>
      </c>
      <c r="C2425" s="8">
        <v>35.78</v>
      </c>
      <c r="D2425" s="4">
        <v>29176062</v>
      </c>
      <c r="E2425" s="0" t="str">
        <f>"aug22"</f>
        <v>aug22</v>
      </c>
      <c r="F2425" s="4">
        <v>0</v>
      </c>
    </row>
    <row r="2426">
      <c r="A2426" s="0" t="inlineStr">
        <is>
          <t xml:space="preserve">2022-08-18</t>
        </is>
      </c>
      <c r="B2426" s="16">
        <v>44791</v>
      </c>
      <c r="C2426" s="8">
        <v>36.2</v>
      </c>
      <c r="D2426" s="4">
        <v>24598225</v>
      </c>
      <c r="E2426" s="0" t="str">
        <f>"aug22"</f>
        <v>aug22</v>
      </c>
      <c r="F2426" s="4">
        <v>0</v>
      </c>
    </row>
    <row r="2427">
      <c r="A2427" s="0" t="inlineStr">
        <is>
          <t xml:space="preserve">2022-08-19</t>
        </is>
      </c>
      <c r="B2427" s="16">
        <v>44792</v>
      </c>
      <c r="C2427" s="8">
        <v>35.38</v>
      </c>
      <c r="D2427" s="4">
        <v>31425530</v>
      </c>
      <c r="E2427" s="0" t="str">
        <f>"aug22"</f>
        <v>aug22</v>
      </c>
      <c r="F2427" s="4">
        <v>0</v>
      </c>
    </row>
    <row r="2428">
      <c r="A2428" s="0" t="inlineStr">
        <is>
          <t xml:space="preserve">2022-08-22</t>
        </is>
      </c>
      <c r="B2428" s="16">
        <v>44795</v>
      </c>
      <c r="C2428" s="8">
        <v>33.84</v>
      </c>
      <c r="D2428" s="4">
        <v>51006127</v>
      </c>
      <c r="E2428" s="0" t="str">
        <f>"aug22"</f>
        <v>aug22</v>
      </c>
      <c r="F2428" s="4">
        <v>0</v>
      </c>
    </row>
    <row r="2429">
      <c r="A2429" s="0" t="inlineStr">
        <is>
          <t xml:space="preserve">2022-08-23</t>
        </is>
      </c>
      <c r="B2429" s="16">
        <v>44796</v>
      </c>
      <c r="C2429" s="8">
        <v>33.95</v>
      </c>
      <c r="D2429" s="4">
        <v>30687098</v>
      </c>
      <c r="E2429" s="0" t="str">
        <f>"aug22"</f>
        <v>aug22</v>
      </c>
      <c r="F2429" s="4">
        <v>0</v>
      </c>
    </row>
    <row r="2430">
      <c r="A2430" s="0" t="inlineStr">
        <is>
          <t xml:space="preserve">2022-08-24</t>
        </is>
      </c>
      <c r="B2430" s="16">
        <v>44797</v>
      </c>
      <c r="C2430" s="8">
        <v>33.86</v>
      </c>
      <c r="D2430" s="4">
        <v>25105652</v>
      </c>
      <c r="E2430" s="0" t="str">
        <f>"aug22"</f>
        <v>aug22</v>
      </c>
      <c r="F2430" s="4">
        <v>0</v>
      </c>
    </row>
    <row r="2431">
      <c r="A2431" s="0" t="inlineStr">
        <is>
          <t xml:space="preserve">2022-08-25</t>
        </is>
      </c>
      <c r="B2431" s="16">
        <v>44798</v>
      </c>
      <c r="C2431" s="8">
        <v>34.89</v>
      </c>
      <c r="D2431" s="4">
        <v>29799148</v>
      </c>
      <c r="E2431" s="0" t="str">
        <f>"aug22"</f>
        <v>aug22</v>
      </c>
      <c r="F2431" s="4">
        <v>0</v>
      </c>
    </row>
    <row r="2432">
      <c r="A2432" s="0" t="inlineStr">
        <is>
          <t xml:space="preserve">2022-08-26</t>
        </is>
      </c>
      <c r="B2432" s="16">
        <v>44799</v>
      </c>
      <c r="C2432" s="8">
        <v>33.36</v>
      </c>
      <c r="D2432" s="4">
        <v>44851477</v>
      </c>
      <c r="E2432" s="0" t="str">
        <f>"aug22"</f>
        <v>aug22</v>
      </c>
      <c r="F2432" s="4">
        <v>0</v>
      </c>
    </row>
    <row r="2433">
      <c r="A2433" s="0" t="inlineStr">
        <is>
          <t xml:space="preserve">2022-08-29</t>
        </is>
      </c>
      <c r="B2433" s="16">
        <v>44802</v>
      </c>
      <c r="C2433" s="8">
        <v>32.94</v>
      </c>
      <c r="D2433" s="4">
        <v>32976762</v>
      </c>
      <c r="E2433" s="0" t="str">
        <f>"aug22"</f>
        <v>aug22</v>
      </c>
      <c r="F2433" s="4">
        <v>0</v>
      </c>
    </row>
    <row r="2434">
      <c r="A2434" s="0" t="inlineStr">
        <is>
          <t xml:space="preserve">2022-08-30</t>
        </is>
      </c>
      <c r="B2434" s="16">
        <v>44803</v>
      </c>
      <c r="C2434" s="8">
        <v>32.26</v>
      </c>
      <c r="D2434" s="4">
        <v>40182452</v>
      </c>
      <c r="E2434" s="0" t="str">
        <f>"aug22"</f>
        <v>aug22</v>
      </c>
      <c r="F2434" s="4">
        <v>0</v>
      </c>
    </row>
    <row r="2435">
      <c r="A2435" s="0" t="inlineStr">
        <is>
          <t xml:space="preserve">2022-08-31</t>
        </is>
      </c>
      <c r="B2435" s="16">
        <v>44804</v>
      </c>
      <c r="C2435" s="8">
        <v>31.92</v>
      </c>
      <c r="D2435" s="4">
        <v>44074488</v>
      </c>
      <c r="E2435" s="0" t="str">
        <f>"aug22"</f>
        <v>aug22</v>
      </c>
      <c r="F2435" s="4">
        <v>1</v>
      </c>
    </row>
    <row r="2436">
      <c r="A2436" s="0" t="inlineStr">
        <is>
          <t xml:space="preserve">2022-09-01</t>
        </is>
      </c>
      <c r="B2436" s="16">
        <v>44805</v>
      </c>
      <c r="C2436" s="8">
        <v>31.76</v>
      </c>
      <c r="D2436" s="4">
        <v>36440681</v>
      </c>
      <c r="E2436" s="0" t="str">
        <f>"sep22"</f>
        <v>sep22</v>
      </c>
      <c r="F2436" s="4">
        <v>0</v>
      </c>
    </row>
    <row r="2437">
      <c r="A2437" s="0" t="inlineStr">
        <is>
          <t xml:space="preserve">2022-09-02</t>
        </is>
      </c>
      <c r="B2437" s="16">
        <v>44806</v>
      </c>
      <c r="C2437" s="8">
        <v>31.22</v>
      </c>
      <c r="D2437" s="4">
        <v>34893283</v>
      </c>
      <c r="E2437" s="0" t="str">
        <f>"sep22"</f>
        <v>sep22</v>
      </c>
      <c r="F2437" s="4">
        <v>0</v>
      </c>
    </row>
    <row r="2438">
      <c r="A2438" s="0" t="inlineStr">
        <is>
          <t xml:space="preserve">2022-09-06</t>
        </is>
      </c>
      <c r="B2438" s="16">
        <v>44810</v>
      </c>
      <c r="C2438" s="8">
        <v>30.36</v>
      </c>
      <c r="D2438" s="4">
        <v>46989603</v>
      </c>
      <c r="E2438" s="0" t="str">
        <f>"sep22"</f>
        <v>sep22</v>
      </c>
      <c r="F2438" s="4">
        <v>0</v>
      </c>
    </row>
    <row r="2439">
      <c r="A2439" s="0" t="inlineStr">
        <is>
          <t xml:space="preserve">2022-09-07</t>
        </is>
      </c>
      <c r="B2439" s="16">
        <v>44811</v>
      </c>
      <c r="C2439" s="8">
        <v>30.65</v>
      </c>
      <c r="D2439" s="4">
        <v>37329544</v>
      </c>
      <c r="E2439" s="0" t="str">
        <f>"sep22"</f>
        <v>sep22</v>
      </c>
      <c r="F2439" s="4">
        <v>0</v>
      </c>
    </row>
    <row r="2440">
      <c r="A2440" s="0" t="inlineStr">
        <is>
          <t xml:space="preserve">2022-09-08</t>
        </is>
      </c>
      <c r="B2440" s="16">
        <v>44812</v>
      </c>
      <c r="C2440" s="8">
        <v>30.75</v>
      </c>
      <c r="D2440" s="4">
        <v>37359472</v>
      </c>
      <c r="E2440" s="0" t="str">
        <f>"sep22"</f>
        <v>sep22</v>
      </c>
      <c r="F2440" s="4">
        <v>0</v>
      </c>
    </row>
    <row r="2441">
      <c r="A2441" s="0" t="inlineStr">
        <is>
          <t xml:space="preserve">2022-09-09</t>
        </is>
      </c>
      <c r="B2441" s="16">
        <v>44813</v>
      </c>
      <c r="C2441" s="8">
        <v>31.46</v>
      </c>
      <c r="D2441" s="4">
        <v>34081212</v>
      </c>
      <c r="E2441" s="0" t="str">
        <f>"sep22"</f>
        <v>sep22</v>
      </c>
      <c r="F2441" s="4">
        <v>0</v>
      </c>
    </row>
    <row r="2442">
      <c r="A2442" s="0" t="inlineStr">
        <is>
          <t xml:space="preserve">2022-09-12</t>
        </is>
      </c>
      <c r="B2442" s="16">
        <v>44816</v>
      </c>
      <c r="C2442" s="8">
        <v>31.56</v>
      </c>
      <c r="D2442" s="4">
        <v>38305494</v>
      </c>
      <c r="E2442" s="0" t="str">
        <f>"sep22"</f>
        <v>sep22</v>
      </c>
      <c r="F2442" s="4">
        <v>0</v>
      </c>
    </row>
    <row r="2443">
      <c r="A2443" s="0" t="inlineStr">
        <is>
          <t xml:space="preserve">2022-09-13</t>
        </is>
      </c>
      <c r="B2443" s="16">
        <v>44817</v>
      </c>
      <c r="C2443" s="8">
        <v>29.29</v>
      </c>
      <c r="D2443" s="4">
        <v>71417851</v>
      </c>
      <c r="E2443" s="0" t="str">
        <f>"sep22"</f>
        <v>sep22</v>
      </c>
      <c r="F2443" s="4">
        <v>0</v>
      </c>
    </row>
    <row r="2444">
      <c r="A2444" s="0" t="inlineStr">
        <is>
          <t xml:space="preserve">2022-09-14</t>
        </is>
      </c>
      <c r="B2444" s="16">
        <v>44818</v>
      </c>
      <c r="C2444" s="8">
        <v>29.18</v>
      </c>
      <c r="D2444" s="4">
        <v>40767169</v>
      </c>
      <c r="E2444" s="0" t="str">
        <f>"sep22"</f>
        <v>sep22</v>
      </c>
      <c r="F2444" s="4">
        <v>0</v>
      </c>
    </row>
    <row r="2445">
      <c r="A2445" s="0" t="inlineStr">
        <is>
          <t xml:space="preserve">2022-09-15</t>
        </is>
      </c>
      <c r="B2445" s="16">
        <v>44819</v>
      </c>
      <c r="C2445" s="8">
        <v>28.84</v>
      </c>
      <c r="D2445" s="4">
        <v>39919105</v>
      </c>
      <c r="E2445" s="0" t="str">
        <f>"sep22"</f>
        <v>sep22</v>
      </c>
      <c r="F2445" s="4">
        <v>0</v>
      </c>
    </row>
    <row r="2446">
      <c r="A2446" s="0" t="inlineStr">
        <is>
          <t xml:space="preserve">2022-09-16</t>
        </is>
      </c>
      <c r="B2446" s="16">
        <v>44820</v>
      </c>
      <c r="C2446" s="8">
        <v>29.24</v>
      </c>
      <c r="D2446" s="4">
        <v>72747992</v>
      </c>
      <c r="E2446" s="0" t="str">
        <f>"sep22"</f>
        <v>sep22</v>
      </c>
      <c r="F2446" s="4">
        <v>0</v>
      </c>
    </row>
    <row r="2447">
      <c r="A2447" s="0" t="inlineStr">
        <is>
          <t xml:space="preserve">2022-09-19</t>
        </is>
      </c>
      <c r="B2447" s="16">
        <v>44823</v>
      </c>
      <c r="C2447" s="8">
        <v>29.44</v>
      </c>
      <c r="D2447" s="4">
        <v>33151882</v>
      </c>
      <c r="E2447" s="0" t="str">
        <f>"sep22"</f>
        <v>sep22</v>
      </c>
      <c r="F2447" s="4">
        <v>0</v>
      </c>
    </row>
    <row r="2448">
      <c r="A2448" s="0" t="inlineStr">
        <is>
          <t xml:space="preserve">2022-09-20</t>
        </is>
      </c>
      <c r="B2448" s="16">
        <v>44824</v>
      </c>
      <c r="C2448" s="8">
        <v>28.96</v>
      </c>
      <c r="D2448" s="4">
        <v>31129028</v>
      </c>
      <c r="E2448" s="0" t="str">
        <f>"sep22"</f>
        <v>sep22</v>
      </c>
      <c r="F2448" s="4">
        <v>0</v>
      </c>
    </row>
    <row r="2449">
      <c r="A2449" s="0" t="inlineStr">
        <is>
          <t xml:space="preserve">2022-09-21</t>
        </is>
      </c>
      <c r="B2449" s="16">
        <v>44825</v>
      </c>
      <c r="C2449" s="8">
        <v>28.47</v>
      </c>
      <c r="D2449" s="4">
        <v>39977313</v>
      </c>
      <c r="E2449" s="0" t="str">
        <f>"sep22"</f>
        <v>sep22</v>
      </c>
      <c r="F2449" s="4">
        <v>0</v>
      </c>
    </row>
    <row r="2450">
      <c r="A2450" s="0" t="inlineStr">
        <is>
          <t xml:space="preserve">2022-09-22</t>
        </is>
      </c>
      <c r="B2450" s="16">
        <v>44826</v>
      </c>
      <c r="C2450" s="8">
        <v>28.07</v>
      </c>
      <c r="D2450" s="4">
        <v>36092669</v>
      </c>
      <c r="E2450" s="0" t="str">
        <f>"sep22"</f>
        <v>sep22</v>
      </c>
      <c r="F2450" s="4">
        <v>0</v>
      </c>
    </row>
    <row r="2451">
      <c r="A2451" s="0" t="inlineStr">
        <is>
          <t xml:space="preserve">2022-09-23</t>
        </is>
      </c>
      <c r="B2451" s="16">
        <v>44827</v>
      </c>
      <c r="C2451" s="8">
        <v>27.52</v>
      </c>
      <c r="D2451" s="4">
        <v>43491060</v>
      </c>
      <c r="E2451" s="0" t="str">
        <f>"sep22"</f>
        <v>sep22</v>
      </c>
      <c r="F2451" s="4">
        <v>0</v>
      </c>
    </row>
    <row r="2452">
      <c r="A2452" s="0" t="inlineStr">
        <is>
          <t xml:space="preserve">2022-09-26</t>
        </is>
      </c>
      <c r="B2452" s="16">
        <v>44830</v>
      </c>
      <c r="C2452" s="8">
        <v>26.97</v>
      </c>
      <c r="D2452" s="4">
        <v>44786413</v>
      </c>
      <c r="E2452" s="0" t="str">
        <f>"sep22"</f>
        <v>sep22</v>
      </c>
      <c r="F2452" s="4">
        <v>0</v>
      </c>
    </row>
    <row r="2453">
      <c r="A2453" s="0" t="inlineStr">
        <is>
          <t xml:space="preserve">2022-09-27</t>
        </is>
      </c>
      <c r="B2453" s="16">
        <v>44831</v>
      </c>
      <c r="C2453" s="8">
        <v>26.89</v>
      </c>
      <c r="D2453" s="4">
        <v>44121431</v>
      </c>
      <c r="E2453" s="0" t="str">
        <f>"sep22"</f>
        <v>sep22</v>
      </c>
      <c r="F2453" s="4">
        <v>0</v>
      </c>
    </row>
    <row r="2454">
      <c r="A2454" s="0" t="inlineStr">
        <is>
          <t xml:space="preserve">2022-09-28</t>
        </is>
      </c>
      <c r="B2454" s="16">
        <v>44832</v>
      </c>
      <c r="C2454" s="8">
        <v>27.13</v>
      </c>
      <c r="D2454" s="4">
        <v>40433354</v>
      </c>
      <c r="E2454" s="0" t="str">
        <f>"sep22"</f>
        <v>sep22</v>
      </c>
      <c r="F2454" s="4">
        <v>0</v>
      </c>
    </row>
    <row r="2455">
      <c r="A2455" s="0" t="inlineStr">
        <is>
          <t xml:space="preserve">2022-09-29</t>
        </is>
      </c>
      <c r="B2455" s="16">
        <v>44833</v>
      </c>
      <c r="C2455" s="8">
        <v>26.38</v>
      </c>
      <c r="D2455" s="4">
        <v>41831294</v>
      </c>
      <c r="E2455" s="0" t="str">
        <f>"sep22"</f>
        <v>sep22</v>
      </c>
      <c r="F2455" s="4">
        <v>0</v>
      </c>
    </row>
    <row r="2456">
      <c r="A2456" s="0" t="inlineStr">
        <is>
          <t xml:space="preserve">2022-09-30</t>
        </is>
      </c>
      <c r="B2456" s="16">
        <v>44834</v>
      </c>
      <c r="C2456" s="8">
        <v>25.77</v>
      </c>
      <c r="D2456" s="4">
        <v>43820964</v>
      </c>
      <c r="E2456" s="0" t="str">
        <f>"sep22"</f>
        <v>sep22</v>
      </c>
      <c r="F2456" s="4">
        <v>1</v>
      </c>
    </row>
    <row r="2457">
      <c r="A2457" s="0" t="inlineStr">
        <is>
          <t xml:space="preserve">2022-10-03</t>
        </is>
      </c>
      <c r="B2457" s="16">
        <v>44837</v>
      </c>
      <c r="C2457" s="8">
        <v>26.97</v>
      </c>
      <c r="D2457" s="4">
        <v>44096180</v>
      </c>
      <c r="E2457" s="0" t="str">
        <f>"oct22"</f>
        <v>oct22</v>
      </c>
      <c r="F2457" s="4">
        <v>0</v>
      </c>
    </row>
    <row r="2458">
      <c r="A2458" s="0" t="inlineStr">
        <is>
          <t xml:space="preserve">2022-10-04</t>
        </is>
      </c>
      <c r="B2458" s="16">
        <v>44838</v>
      </c>
      <c r="C2458" s="8">
        <v>27.7</v>
      </c>
      <c r="D2458" s="4">
        <v>42427480</v>
      </c>
      <c r="E2458" s="0" t="str">
        <f>"oct22"</f>
        <v>oct22</v>
      </c>
      <c r="F2458" s="4">
        <v>0</v>
      </c>
    </row>
    <row r="2459">
      <c r="A2459" s="0" t="inlineStr">
        <is>
          <t xml:space="preserve">2022-10-05</t>
        </is>
      </c>
      <c r="B2459" s="16">
        <v>44839</v>
      </c>
      <c r="C2459" s="8">
        <v>27.64</v>
      </c>
      <c r="D2459" s="4">
        <v>30119962</v>
      </c>
      <c r="E2459" s="0" t="str">
        <f>"oct22"</f>
        <v>oct22</v>
      </c>
      <c r="F2459" s="4">
        <v>0</v>
      </c>
    </row>
    <row r="2460">
      <c r="A2460" s="0" t="inlineStr">
        <is>
          <t xml:space="preserve">2022-10-06</t>
        </is>
      </c>
      <c r="B2460" s="16">
        <v>44840</v>
      </c>
      <c r="C2460" s="8">
        <v>27.18</v>
      </c>
      <c r="D2460" s="4">
        <v>33985131</v>
      </c>
      <c r="E2460" s="0" t="str">
        <f>"oct22"</f>
        <v>oct22</v>
      </c>
      <c r="F2460" s="4">
        <v>0</v>
      </c>
    </row>
    <row r="2461">
      <c r="A2461" s="0" t="inlineStr">
        <is>
          <t xml:space="preserve">2022-10-07</t>
        </is>
      </c>
      <c r="B2461" s="16">
        <v>44841</v>
      </c>
      <c r="C2461" s="8">
        <v>25.72</v>
      </c>
      <c r="D2461" s="4">
        <v>57215513</v>
      </c>
      <c r="E2461" s="0" t="str">
        <f>"oct22"</f>
        <v>oct22</v>
      </c>
      <c r="F2461" s="4">
        <v>0</v>
      </c>
    </row>
    <row r="2462">
      <c r="A2462" s="0" t="inlineStr">
        <is>
          <t xml:space="preserve">2022-10-10</t>
        </is>
      </c>
      <c r="B2462" s="16">
        <v>44844</v>
      </c>
      <c r="C2462" s="8">
        <v>25.2</v>
      </c>
      <c r="D2462" s="4">
        <v>43409338</v>
      </c>
      <c r="E2462" s="0" t="str">
        <f>"oct22"</f>
        <v>oct22</v>
      </c>
      <c r="F2462" s="4">
        <v>0</v>
      </c>
    </row>
    <row r="2463">
      <c r="A2463" s="0" t="inlineStr">
        <is>
          <t xml:space="preserve">2022-10-11</t>
        </is>
      </c>
      <c r="B2463" s="16">
        <v>44845</v>
      </c>
      <c r="C2463" s="8">
        <v>25.04</v>
      </c>
      <c r="D2463" s="4">
        <v>48134930</v>
      </c>
      <c r="E2463" s="0" t="str">
        <f>"oct22"</f>
        <v>oct22</v>
      </c>
      <c r="F2463" s="4">
        <v>0</v>
      </c>
    </row>
    <row r="2464">
      <c r="A2464" s="0" t="inlineStr">
        <is>
          <t xml:space="preserve">2022-10-12</t>
        </is>
      </c>
      <c r="B2464" s="16">
        <v>44846</v>
      </c>
      <c r="C2464" s="8">
        <v>25.33</v>
      </c>
      <c r="D2464" s="4">
        <v>39634056</v>
      </c>
      <c r="E2464" s="0" t="str">
        <f>"oct22"</f>
        <v>oct22</v>
      </c>
      <c r="F2464" s="4">
        <v>0</v>
      </c>
    </row>
    <row r="2465">
      <c r="A2465" s="0" t="inlineStr">
        <is>
          <t xml:space="preserve">2022-10-13</t>
        </is>
      </c>
      <c r="B2465" s="16">
        <v>44847</v>
      </c>
      <c r="C2465" s="8">
        <v>26.42</v>
      </c>
      <c r="D2465" s="4">
        <v>62447044</v>
      </c>
      <c r="E2465" s="0" t="str">
        <f>"oct22"</f>
        <v>oct22</v>
      </c>
      <c r="F2465" s="4">
        <v>0</v>
      </c>
    </row>
    <row r="2466">
      <c r="A2466" s="0" t="inlineStr">
        <is>
          <t xml:space="preserve">2022-10-14</t>
        </is>
      </c>
      <c r="B2466" s="16">
        <v>44848</v>
      </c>
      <c r="C2466" s="8">
        <v>25.91</v>
      </c>
      <c r="D2466" s="4">
        <v>48185367</v>
      </c>
      <c r="E2466" s="0" t="str">
        <f>"oct22"</f>
        <v>oct22</v>
      </c>
      <c r="F2466" s="4">
        <v>0</v>
      </c>
    </row>
    <row r="2467">
      <c r="A2467" s="0" t="inlineStr">
        <is>
          <t xml:space="preserve">2022-10-17</t>
        </is>
      </c>
      <c r="B2467" s="16">
        <v>44851</v>
      </c>
      <c r="C2467" s="8">
        <v>26.42</v>
      </c>
      <c r="D2467" s="4">
        <v>39416474</v>
      </c>
      <c r="E2467" s="0" t="str">
        <f>"oct22"</f>
        <v>oct22</v>
      </c>
      <c r="F2467" s="4">
        <v>0</v>
      </c>
    </row>
    <row r="2468">
      <c r="A2468" s="0" t="inlineStr">
        <is>
          <t xml:space="preserve">2022-10-18</t>
        </is>
      </c>
      <c r="B2468" s="16">
        <v>44852</v>
      </c>
      <c r="C2468" s="8">
        <v>25.87</v>
      </c>
      <c r="D2468" s="4">
        <v>51126851</v>
      </c>
      <c r="E2468" s="0" t="str">
        <f>"oct22"</f>
        <v>oct22</v>
      </c>
      <c r="F2468" s="4">
        <v>0</v>
      </c>
    </row>
    <row r="2469">
      <c r="A2469" s="0" t="inlineStr">
        <is>
          <t xml:space="preserve">2022-10-19</t>
        </is>
      </c>
      <c r="B2469" s="16">
        <v>44853</v>
      </c>
      <c r="C2469" s="8">
        <v>26</v>
      </c>
      <c r="D2469" s="4">
        <v>33882274</v>
      </c>
      <c r="E2469" s="0" t="str">
        <f>"oct22"</f>
        <v>oct22</v>
      </c>
      <c r="F2469" s="4">
        <v>0</v>
      </c>
    </row>
    <row r="2470">
      <c r="A2470" s="0" t="inlineStr">
        <is>
          <t xml:space="preserve">2022-10-20</t>
        </is>
      </c>
      <c r="B2470" s="16">
        <v>44854</v>
      </c>
      <c r="C2470" s="8">
        <v>26.08</v>
      </c>
      <c r="D2470" s="4">
        <v>33247689</v>
      </c>
      <c r="E2470" s="0" t="str">
        <f>"oct22"</f>
        <v>oct22</v>
      </c>
      <c r="F2470" s="4">
        <v>0</v>
      </c>
    </row>
    <row r="2471">
      <c r="A2471" s="0" t="inlineStr">
        <is>
          <t xml:space="preserve">2022-10-21</t>
        </is>
      </c>
      <c r="B2471" s="16">
        <v>44855</v>
      </c>
      <c r="C2471" s="8">
        <v>26.97</v>
      </c>
      <c r="D2471" s="4">
        <v>53058711</v>
      </c>
      <c r="E2471" s="0" t="str">
        <f>"oct22"</f>
        <v>oct22</v>
      </c>
      <c r="F2471" s="4">
        <v>0</v>
      </c>
    </row>
    <row r="2472">
      <c r="A2472" s="0" t="inlineStr">
        <is>
          <t xml:space="preserve">2022-10-24</t>
        </is>
      </c>
      <c r="B2472" s="16">
        <v>44858</v>
      </c>
      <c r="C2472" s="8">
        <v>27.18</v>
      </c>
      <c r="D2472" s="4">
        <v>43831588</v>
      </c>
      <c r="E2472" s="0" t="str">
        <f>"oct22"</f>
        <v>oct22</v>
      </c>
      <c r="F2472" s="4">
        <v>0</v>
      </c>
    </row>
    <row r="2473">
      <c r="A2473" s="0" t="inlineStr">
        <is>
          <t xml:space="preserve">2022-10-25</t>
        </is>
      </c>
      <c r="B2473" s="16">
        <v>44859</v>
      </c>
      <c r="C2473" s="8">
        <v>27.41</v>
      </c>
      <c r="D2473" s="4">
        <v>32205300</v>
      </c>
      <c r="E2473" s="0" t="str">
        <f>"oct22"</f>
        <v>oct22</v>
      </c>
      <c r="F2473" s="4">
        <v>0</v>
      </c>
    </row>
    <row r="2474">
      <c r="A2474" s="0" t="inlineStr">
        <is>
          <t xml:space="preserve">2022-10-26</t>
        </is>
      </c>
      <c r="B2474" s="16">
        <v>44860</v>
      </c>
      <c r="C2474" s="8">
        <v>27.21</v>
      </c>
      <c r="D2474" s="4">
        <v>37153931</v>
      </c>
      <c r="E2474" s="0" t="str">
        <f>"oct22"</f>
        <v>oct22</v>
      </c>
      <c r="F2474" s="4">
        <v>0</v>
      </c>
    </row>
    <row r="2475">
      <c r="A2475" s="0" t="inlineStr">
        <is>
          <t xml:space="preserve">2022-10-27</t>
        </is>
      </c>
      <c r="B2475" s="16">
        <v>44861</v>
      </c>
      <c r="C2475" s="8">
        <v>26.27</v>
      </c>
      <c r="D2475" s="4">
        <v>56305125</v>
      </c>
      <c r="E2475" s="0" t="str">
        <f>"oct22"</f>
        <v>oct22</v>
      </c>
      <c r="F2475" s="4">
        <v>0</v>
      </c>
    </row>
    <row r="2476">
      <c r="A2476" s="0" t="inlineStr">
        <is>
          <t xml:space="preserve">2022-10-28</t>
        </is>
      </c>
      <c r="B2476" s="16">
        <v>44862</v>
      </c>
      <c r="C2476" s="8">
        <v>29.07</v>
      </c>
      <c r="D2476" s="4">
        <v>91695696</v>
      </c>
      <c r="E2476" s="0" t="str">
        <f>"oct22"</f>
        <v>oct22</v>
      </c>
      <c r="F2476" s="4">
        <v>0</v>
      </c>
    </row>
    <row r="2477">
      <c r="A2477" s="0" t="inlineStr">
        <is>
          <t xml:space="preserve">2022-10-31</t>
        </is>
      </c>
      <c r="B2477" s="16">
        <v>44865</v>
      </c>
      <c r="C2477" s="8">
        <v>28.43</v>
      </c>
      <c r="D2477" s="4">
        <v>59507744</v>
      </c>
      <c r="E2477" s="0" t="str">
        <f>"oct22"</f>
        <v>oct22</v>
      </c>
      <c r="F2477" s="4">
        <v>1</v>
      </c>
    </row>
    <row r="2478">
      <c r="A2478" s="0" t="inlineStr">
        <is>
          <t xml:space="preserve">2022-11-01</t>
        </is>
      </c>
      <c r="B2478" s="16">
        <v>44866</v>
      </c>
      <c r="C2478" s="8">
        <v>28.3</v>
      </c>
      <c r="D2478" s="4">
        <v>44418730</v>
      </c>
      <c r="E2478" s="0" t="str">
        <f>"nov22"</f>
        <v>nov22</v>
      </c>
      <c r="F2478" s="4">
        <v>0</v>
      </c>
    </row>
    <row r="2479">
      <c r="A2479" s="0" t="inlineStr">
        <is>
          <t xml:space="preserve">2022-11-02</t>
        </is>
      </c>
      <c r="B2479" s="16">
        <v>44867</v>
      </c>
      <c r="C2479" s="8">
        <v>27.42</v>
      </c>
      <c r="D2479" s="4">
        <v>51956099</v>
      </c>
      <c r="E2479" s="0" t="str">
        <f>"nov22"</f>
        <v>nov22</v>
      </c>
      <c r="F2479" s="4">
        <v>0</v>
      </c>
    </row>
    <row r="2480">
      <c r="A2480" s="0" t="inlineStr">
        <is>
          <t xml:space="preserve">2022-11-03</t>
        </is>
      </c>
      <c r="B2480" s="16">
        <v>44868</v>
      </c>
      <c r="C2480" s="8">
        <v>27.39</v>
      </c>
      <c r="D2480" s="4">
        <v>39678189</v>
      </c>
      <c r="E2480" s="0" t="str">
        <f>"nov22"</f>
        <v>nov22</v>
      </c>
      <c r="F2480" s="4">
        <v>0</v>
      </c>
    </row>
    <row r="2481">
      <c r="A2481" s="0" t="inlineStr">
        <is>
          <t xml:space="preserve">2022-11-04</t>
        </is>
      </c>
      <c r="B2481" s="16">
        <v>44869</v>
      </c>
      <c r="C2481" s="8">
        <v>28.2</v>
      </c>
      <c r="D2481" s="4">
        <v>43051927</v>
      </c>
      <c r="E2481" s="0" t="str">
        <f>"nov22"</f>
        <v>nov22</v>
      </c>
      <c r="F2481" s="4">
        <v>0</v>
      </c>
    </row>
    <row r="2482">
      <c r="A2482" s="0" t="inlineStr">
        <is>
          <t xml:space="preserve">2022-11-07</t>
        </is>
      </c>
      <c r="B2482" s="16">
        <v>44872</v>
      </c>
      <c r="C2482" s="8">
        <v>28.41</v>
      </c>
      <c r="D2482" s="4">
        <v>34389783</v>
      </c>
      <c r="E2482" s="0" t="str">
        <f>"nov22"</f>
        <v>nov22</v>
      </c>
      <c r="F2482" s="4">
        <v>0</v>
      </c>
    </row>
    <row r="2483">
      <c r="A2483" s="0" t="inlineStr">
        <is>
          <t xml:space="preserve">2022-11-08</t>
        </is>
      </c>
      <c r="B2483" s="16">
        <v>44873</v>
      </c>
      <c r="C2483" s="8">
        <v>28.48</v>
      </c>
      <c r="D2483" s="4">
        <v>36257963</v>
      </c>
      <c r="E2483" s="0" t="str">
        <f>"nov22"</f>
        <v>nov22</v>
      </c>
      <c r="F2483" s="4">
        <v>0</v>
      </c>
    </row>
    <row r="2484">
      <c r="A2484" s="0" t="inlineStr">
        <is>
          <t xml:space="preserve">2022-11-09</t>
        </is>
      </c>
      <c r="B2484" s="16">
        <v>44874</v>
      </c>
      <c r="C2484" s="8">
        <v>27.52</v>
      </c>
      <c r="D2484" s="4">
        <v>30544782</v>
      </c>
      <c r="E2484" s="0" t="str">
        <f>"nov22"</f>
        <v>nov22</v>
      </c>
      <c r="F2484" s="4">
        <v>0</v>
      </c>
    </row>
    <row r="2485">
      <c r="A2485" s="0" t="inlineStr">
        <is>
          <t xml:space="preserve">2022-11-10</t>
        </is>
      </c>
      <c r="B2485" s="16">
        <v>44875</v>
      </c>
      <c r="C2485" s="8">
        <v>29.76</v>
      </c>
      <c r="D2485" s="4">
        <v>62943924</v>
      </c>
      <c r="E2485" s="0" t="str">
        <f>"nov22"</f>
        <v>nov22</v>
      </c>
      <c r="F2485" s="4">
        <v>0</v>
      </c>
    </row>
    <row r="2486">
      <c r="A2486" s="0" t="inlineStr">
        <is>
          <t xml:space="preserve">2022-11-11</t>
        </is>
      </c>
      <c r="B2486" s="16">
        <v>44876</v>
      </c>
      <c r="C2486" s="8">
        <v>30.43</v>
      </c>
      <c r="D2486" s="4">
        <v>49826517</v>
      </c>
      <c r="E2486" s="0" t="str">
        <f>"nov22"</f>
        <v>nov22</v>
      </c>
      <c r="F2486" s="4">
        <v>0</v>
      </c>
    </row>
    <row r="2487">
      <c r="A2487" s="0" t="inlineStr">
        <is>
          <t xml:space="preserve">2022-11-14</t>
        </is>
      </c>
      <c r="B2487" s="16">
        <v>44879</v>
      </c>
      <c r="C2487" s="8">
        <v>30.35</v>
      </c>
      <c r="D2487" s="4">
        <v>39395339</v>
      </c>
      <c r="E2487" s="0" t="str">
        <f>"nov22"</f>
        <v>nov22</v>
      </c>
      <c r="F2487" s="4">
        <v>0</v>
      </c>
    </row>
    <row r="2488">
      <c r="A2488" s="0" t="inlineStr">
        <is>
          <t xml:space="preserve">2022-11-15</t>
        </is>
      </c>
      <c r="B2488" s="16">
        <v>44880</v>
      </c>
      <c r="C2488" s="8">
        <v>30.71</v>
      </c>
      <c r="D2488" s="4">
        <v>40933223</v>
      </c>
      <c r="E2488" s="0" t="str">
        <f>"nov22"</f>
        <v>nov22</v>
      </c>
      <c r="F2488" s="4">
        <v>0</v>
      </c>
    </row>
    <row r="2489">
      <c r="A2489" s="0" t="inlineStr">
        <is>
          <t xml:space="preserve">2022-11-16</t>
        </is>
      </c>
      <c r="B2489" s="16">
        <v>44881</v>
      </c>
      <c r="C2489" s="8">
        <v>29.53</v>
      </c>
      <c r="D2489" s="4">
        <v>35582751</v>
      </c>
      <c r="E2489" s="0" t="str">
        <f>"nov22"</f>
        <v>nov22</v>
      </c>
      <c r="F2489" s="4">
        <v>0</v>
      </c>
    </row>
    <row r="2490">
      <c r="A2490" s="0" t="inlineStr">
        <is>
          <t xml:space="preserve">2022-11-17</t>
        </is>
      </c>
      <c r="B2490" s="16">
        <v>44882</v>
      </c>
      <c r="C2490" s="8">
        <v>29.89</v>
      </c>
      <c r="D2490" s="4">
        <v>31992738</v>
      </c>
      <c r="E2490" s="0" t="str">
        <f>"nov22"</f>
        <v>nov22</v>
      </c>
      <c r="F2490" s="4">
        <v>0</v>
      </c>
    </row>
    <row r="2491">
      <c r="A2491" s="0" t="inlineStr">
        <is>
          <t xml:space="preserve">2022-11-18</t>
        </is>
      </c>
      <c r="B2491" s="16">
        <v>44883</v>
      </c>
      <c r="C2491" s="8">
        <v>29.87</v>
      </c>
      <c r="D2491" s="4">
        <v>27122210</v>
      </c>
      <c r="E2491" s="0" t="str">
        <f>"nov22"</f>
        <v>nov22</v>
      </c>
      <c r="F2491" s="4">
        <v>0</v>
      </c>
    </row>
    <row r="2492">
      <c r="A2492" s="0" t="inlineStr">
        <is>
          <t xml:space="preserve">2022-11-21</t>
        </is>
      </c>
      <c r="B2492" s="16">
        <v>44886</v>
      </c>
      <c r="C2492" s="8">
        <v>28.94</v>
      </c>
      <c r="D2492" s="4">
        <v>36086768</v>
      </c>
      <c r="E2492" s="0" t="str">
        <f>"nov22"</f>
        <v>nov22</v>
      </c>
      <c r="F2492" s="4">
        <v>0</v>
      </c>
    </row>
    <row r="2493">
      <c r="A2493" s="0" t="inlineStr">
        <is>
          <t xml:space="preserve">2022-11-22</t>
        </is>
      </c>
      <c r="B2493" s="16">
        <v>44887</v>
      </c>
      <c r="C2493" s="8">
        <v>29.82</v>
      </c>
      <c r="D2493" s="4">
        <v>25584062</v>
      </c>
      <c r="E2493" s="0" t="str">
        <f>"nov22"</f>
        <v>nov22</v>
      </c>
      <c r="F2493" s="4">
        <v>0</v>
      </c>
    </row>
    <row r="2494">
      <c r="A2494" s="0" t="inlineStr">
        <is>
          <t xml:space="preserve">2022-11-23</t>
        </is>
      </c>
      <c r="B2494" s="16">
        <v>44888</v>
      </c>
      <c r="C2494" s="8">
        <v>29.67</v>
      </c>
      <c r="D2494" s="4">
        <v>23143868</v>
      </c>
      <c r="E2494" s="0" t="str">
        <f>"nov22"</f>
        <v>nov22</v>
      </c>
      <c r="F2494" s="4">
        <v>0</v>
      </c>
    </row>
    <row r="2495">
      <c r="A2495" s="0" t="inlineStr">
        <is>
          <t xml:space="preserve">2022-11-25</t>
        </is>
      </c>
      <c r="B2495" s="16">
        <v>44890</v>
      </c>
      <c r="C2495" s="8">
        <v>29.34</v>
      </c>
      <c r="D2495" s="4">
        <v>11314878</v>
      </c>
      <c r="E2495" s="0" t="str">
        <f>"nov22"</f>
        <v>nov22</v>
      </c>
      <c r="F2495" s="4">
        <v>0</v>
      </c>
    </row>
    <row r="2496">
      <c r="A2496" s="0" t="inlineStr">
        <is>
          <t xml:space="preserve">2022-11-28</t>
        </is>
      </c>
      <c r="B2496" s="16">
        <v>44893</v>
      </c>
      <c r="C2496" s="8">
        <v>28.73</v>
      </c>
      <c r="D2496" s="4">
        <v>28282116</v>
      </c>
      <c r="E2496" s="0" t="str">
        <f>"nov22"</f>
        <v>nov22</v>
      </c>
      <c r="F2496" s="4">
        <v>0</v>
      </c>
    </row>
    <row r="2497">
      <c r="A2497" s="0" t="inlineStr">
        <is>
          <t xml:space="preserve">2022-11-29</t>
        </is>
      </c>
      <c r="B2497" s="16">
        <v>44894</v>
      </c>
      <c r="C2497" s="8">
        <v>28.9</v>
      </c>
      <c r="D2497" s="4">
        <v>24361493</v>
      </c>
      <c r="E2497" s="0" t="str">
        <f>"nov22"</f>
        <v>nov22</v>
      </c>
      <c r="F2497" s="4">
        <v>0</v>
      </c>
    </row>
    <row r="2498">
      <c r="A2498" s="0" t="inlineStr">
        <is>
          <t xml:space="preserve">2022-11-30</t>
        </is>
      </c>
      <c r="B2498" s="16">
        <v>44895</v>
      </c>
      <c r="C2498" s="8">
        <v>30.07</v>
      </c>
      <c r="D2498" s="4">
        <v>72072532</v>
      </c>
      <c r="E2498" s="0" t="str">
        <f>"nov22"</f>
        <v>nov22</v>
      </c>
      <c r="F2498" s="4">
        <v>1</v>
      </c>
    </row>
    <row r="2499">
      <c r="A2499" s="0" t="inlineStr">
        <is>
          <t xml:space="preserve">2022-12-01</t>
        </is>
      </c>
      <c r="B2499" s="16">
        <v>44896</v>
      </c>
      <c r="C2499" s="8">
        <v>29.83</v>
      </c>
      <c r="D2499" s="4">
        <v>38896309</v>
      </c>
      <c r="E2499" s="0" t="str">
        <f>"dec22"</f>
        <v>dec22</v>
      </c>
      <c r="F2499" s="4">
        <v>0</v>
      </c>
    </row>
    <row r="2500">
      <c r="A2500" s="0" t="inlineStr">
        <is>
          <t xml:space="preserve">2022-12-02</t>
        </is>
      </c>
      <c r="B2500" s="16">
        <v>44897</v>
      </c>
      <c r="C2500" s="8">
        <v>29.41</v>
      </c>
      <c r="D2500" s="4">
        <v>31545955</v>
      </c>
      <c r="E2500" s="0" t="str">
        <f>"dec22"</f>
        <v>dec22</v>
      </c>
      <c r="F2500" s="4">
        <v>0</v>
      </c>
    </row>
    <row r="2501">
      <c r="A2501" s="0" t="inlineStr">
        <is>
          <t xml:space="preserve">2022-12-05</t>
        </is>
      </c>
      <c r="B2501" s="16">
        <v>44900</v>
      </c>
      <c r="C2501" s="8">
        <v>29.17</v>
      </c>
      <c r="D2501" s="4">
        <v>34040384</v>
      </c>
      <c r="E2501" s="0" t="str">
        <f>"dec22"</f>
        <v>dec22</v>
      </c>
      <c r="F2501" s="4">
        <v>0</v>
      </c>
    </row>
    <row r="2502">
      <c r="A2502" s="0" t="inlineStr">
        <is>
          <t xml:space="preserve">2022-12-06</t>
        </is>
      </c>
      <c r="B2502" s="16">
        <v>44901</v>
      </c>
      <c r="C2502" s="8">
        <v>28.6</v>
      </c>
      <c r="D2502" s="4">
        <v>27701186</v>
      </c>
      <c r="E2502" s="0" t="str">
        <f>"dec22"</f>
        <v>dec22</v>
      </c>
      <c r="F2502" s="4">
        <v>0</v>
      </c>
    </row>
    <row r="2503">
      <c r="A2503" s="0" t="inlineStr">
        <is>
          <t xml:space="preserve">2022-12-07</t>
        </is>
      </c>
      <c r="B2503" s="16">
        <v>44902</v>
      </c>
      <c r="C2503" s="8">
        <v>28.33</v>
      </c>
      <c r="D2503" s="4">
        <v>28239933</v>
      </c>
      <c r="E2503" s="0" t="str">
        <f>"dec22"</f>
        <v>dec22</v>
      </c>
      <c r="F2503" s="4">
        <v>0</v>
      </c>
    </row>
    <row r="2504">
      <c r="A2504" s="0" t="inlineStr">
        <is>
          <t xml:space="preserve">2022-12-08</t>
        </is>
      </c>
      <c r="B2504" s="16">
        <v>44903</v>
      </c>
      <c r="C2504" s="8">
        <v>28.44</v>
      </c>
      <c r="D2504" s="4">
        <v>28486091</v>
      </c>
      <c r="E2504" s="0" t="str">
        <f>"dec22"</f>
        <v>dec22</v>
      </c>
      <c r="F2504" s="4">
        <v>0</v>
      </c>
    </row>
    <row r="2505">
      <c r="A2505" s="0" t="inlineStr">
        <is>
          <t xml:space="preserve">2022-12-09</t>
        </is>
      </c>
      <c r="B2505" s="16">
        <v>44904</v>
      </c>
      <c r="C2505" s="8">
        <v>28.24</v>
      </c>
      <c r="D2505" s="4">
        <v>25641349</v>
      </c>
      <c r="E2505" s="0" t="str">
        <f>"dec22"</f>
        <v>dec22</v>
      </c>
      <c r="F2505" s="4">
        <v>0</v>
      </c>
    </row>
    <row r="2506">
      <c r="A2506" s="0" t="inlineStr">
        <is>
          <t xml:space="preserve">2022-12-12</t>
        </is>
      </c>
      <c r="B2506" s="16">
        <v>44907</v>
      </c>
      <c r="C2506" s="8">
        <v>28.69</v>
      </c>
      <c r="D2506" s="4">
        <v>35117866</v>
      </c>
      <c r="E2506" s="0" t="str">
        <f>"dec22"</f>
        <v>dec22</v>
      </c>
      <c r="F2506" s="4">
        <v>0</v>
      </c>
    </row>
    <row r="2507">
      <c r="A2507" s="0" t="inlineStr">
        <is>
          <t xml:space="preserve">2022-12-13</t>
        </is>
      </c>
      <c r="B2507" s="16">
        <v>44908</v>
      </c>
      <c r="C2507" s="8">
        <v>28.73</v>
      </c>
      <c r="D2507" s="4">
        <v>58546839</v>
      </c>
      <c r="E2507" s="0" t="str">
        <f>"dec22"</f>
        <v>dec22</v>
      </c>
      <c r="F2507" s="4">
        <v>0</v>
      </c>
    </row>
    <row r="2508">
      <c r="A2508" s="0" t="inlineStr">
        <is>
          <t xml:space="preserve">2022-12-14</t>
        </is>
      </c>
      <c r="B2508" s="16">
        <v>44909</v>
      </c>
      <c r="C2508" s="8">
        <v>28.26</v>
      </c>
      <c r="D2508" s="4">
        <v>37141077</v>
      </c>
      <c r="E2508" s="0" t="str">
        <f>"dec22"</f>
        <v>dec22</v>
      </c>
      <c r="F2508" s="4">
        <v>0</v>
      </c>
    </row>
    <row r="2509">
      <c r="A2509" s="0" t="inlineStr">
        <is>
          <t xml:space="preserve">2022-12-15</t>
        </is>
      </c>
      <c r="B2509" s="16">
        <v>44910</v>
      </c>
      <c r="C2509" s="8">
        <v>27.15</v>
      </c>
      <c r="D2509" s="4">
        <v>45682654</v>
      </c>
      <c r="E2509" s="0" t="str">
        <f>"dec22"</f>
        <v>dec22</v>
      </c>
      <c r="F2509" s="4">
        <v>0</v>
      </c>
    </row>
    <row r="2510">
      <c r="A2510" s="0" t="inlineStr">
        <is>
          <t xml:space="preserve">2022-12-16</t>
        </is>
      </c>
      <c r="B2510" s="16">
        <v>44911</v>
      </c>
      <c r="C2510" s="8">
        <v>26.92</v>
      </c>
      <c r="D2510" s="4">
        <v>81104229</v>
      </c>
      <c r="E2510" s="0" t="str">
        <f>"dec22"</f>
        <v>dec22</v>
      </c>
      <c r="F2510" s="4">
        <v>0</v>
      </c>
    </row>
    <row r="2511">
      <c r="A2511" s="0" t="inlineStr">
        <is>
          <t xml:space="preserve">2022-12-19</t>
        </is>
      </c>
      <c r="B2511" s="16">
        <v>44914</v>
      </c>
      <c r="C2511" s="8">
        <v>26.79</v>
      </c>
      <c r="D2511" s="4">
        <v>37662461</v>
      </c>
      <c r="E2511" s="0" t="str">
        <f>"dec22"</f>
        <v>dec22</v>
      </c>
      <c r="F2511" s="4">
        <v>0</v>
      </c>
    </row>
    <row r="2512">
      <c r="A2512" s="0" t="inlineStr">
        <is>
          <t xml:space="preserve">2022-12-20</t>
        </is>
      </c>
      <c r="B2512" s="16">
        <v>44915</v>
      </c>
      <c r="C2512" s="8">
        <v>26.44</v>
      </c>
      <c r="D2512" s="4">
        <v>31863274</v>
      </c>
      <c r="E2512" s="0" t="str">
        <f>"dec22"</f>
        <v>dec22</v>
      </c>
      <c r="F2512" s="4">
        <v>0</v>
      </c>
    </row>
    <row r="2513">
      <c r="A2513" s="0" t="inlineStr">
        <is>
          <t xml:space="preserve">2022-12-21</t>
        </is>
      </c>
      <c r="B2513" s="16">
        <v>44916</v>
      </c>
      <c r="C2513" s="8">
        <v>26.83</v>
      </c>
      <c r="D2513" s="4">
        <v>28100906</v>
      </c>
      <c r="E2513" s="0" t="str">
        <f>"dec22"</f>
        <v>dec22</v>
      </c>
      <c r="F2513" s="4">
        <v>0</v>
      </c>
    </row>
    <row r="2514">
      <c r="A2514" s="0" t="inlineStr">
        <is>
          <t xml:space="preserve">2022-12-22</t>
        </is>
      </c>
      <c r="B2514" s="16">
        <v>44917</v>
      </c>
      <c r="C2514" s="8">
        <v>25.97</v>
      </c>
      <c r="D2514" s="4">
        <v>47478307</v>
      </c>
      <c r="E2514" s="0" t="str">
        <f>"dec22"</f>
        <v>dec22</v>
      </c>
      <c r="F2514" s="4">
        <v>0</v>
      </c>
    </row>
    <row r="2515">
      <c r="A2515" s="0" t="inlineStr">
        <is>
          <t xml:space="preserve">2022-12-23</t>
        </is>
      </c>
      <c r="B2515" s="16">
        <v>44918</v>
      </c>
      <c r="C2515" s="8">
        <v>26.09</v>
      </c>
      <c r="D2515" s="4">
        <v>23600916</v>
      </c>
      <c r="E2515" s="0" t="str">
        <f>"dec22"</f>
        <v>dec22</v>
      </c>
      <c r="F2515" s="4">
        <v>0</v>
      </c>
    </row>
    <row r="2516">
      <c r="A2516" s="0" t="inlineStr">
        <is>
          <t xml:space="preserve">2022-12-27</t>
        </is>
      </c>
      <c r="B2516" s="16">
        <v>44922</v>
      </c>
      <c r="C2516" s="8">
        <v>25.94</v>
      </c>
      <c r="D2516" s="4">
        <v>29548058</v>
      </c>
      <c r="E2516" s="0" t="str">
        <f>"dec22"</f>
        <v>dec22</v>
      </c>
      <c r="F2516" s="4">
        <v>0</v>
      </c>
    </row>
    <row r="2517">
      <c r="A2517" s="0" t="inlineStr">
        <is>
          <t xml:space="preserve">2022-12-28</t>
        </is>
      </c>
      <c r="B2517" s="16">
        <v>44923</v>
      </c>
      <c r="C2517" s="8">
        <v>25.54</v>
      </c>
      <c r="D2517" s="4">
        <v>26176917</v>
      </c>
      <c r="E2517" s="0" t="str">
        <f>"dec22"</f>
        <v>dec22</v>
      </c>
      <c r="F2517" s="4">
        <v>0</v>
      </c>
    </row>
    <row r="2518">
      <c r="A2518" s="0" t="inlineStr">
        <is>
          <t xml:space="preserve">2022-12-29</t>
        </is>
      </c>
      <c r="B2518" s="16">
        <v>44924</v>
      </c>
      <c r="C2518" s="8">
        <v>26.21</v>
      </c>
      <c r="D2518" s="4">
        <v>30944829</v>
      </c>
      <c r="E2518" s="0" t="str">
        <f>"dec22"</f>
        <v>dec22</v>
      </c>
      <c r="F2518" s="4">
        <v>0</v>
      </c>
    </row>
    <row r="2519">
      <c r="A2519" s="0" t="inlineStr">
        <is>
          <t xml:space="preserve">2022-12-30</t>
        </is>
      </c>
      <c r="B2519" s="16">
        <v>44925</v>
      </c>
      <c r="C2519" s="8">
        <v>26.43</v>
      </c>
      <c r="D2519" s="4">
        <v>31030094</v>
      </c>
      <c r="E2519" s="0" t="str">
        <f>"dec22"</f>
        <v>dec22</v>
      </c>
      <c r="F2519" s="4">
        <v>1</v>
      </c>
    </row>
    <row r="2520">
      <c r="A2520" s="0" t="inlineStr">
        <is>
          <t xml:space="preserve">2023-01-03</t>
        </is>
      </c>
      <c r="B2520" s="16">
        <v>44929</v>
      </c>
      <c r="C2520" s="8">
        <v>26.73</v>
      </c>
      <c r="D2520" s="4">
        <v>31307955</v>
      </c>
      <c r="E2520" s="0" t="str">
        <f>"jan23"</f>
        <v>jan23</v>
      </c>
      <c r="F2520" s="4">
        <v>0</v>
      </c>
    </row>
    <row r="2521">
      <c r="A2521" s="0" t="inlineStr">
        <is>
          <t xml:space="preserve">2023-01-04</t>
        </is>
      </c>
      <c r="B2521" s="16">
        <v>44930</v>
      </c>
      <c r="C2521" s="8">
        <v>27.68</v>
      </c>
      <c r="D2521" s="4">
        <v>37665199</v>
      </c>
      <c r="E2521" s="0" t="str">
        <f>"jan23"</f>
        <v>jan23</v>
      </c>
      <c r="F2521" s="4">
        <v>0</v>
      </c>
    </row>
    <row r="2522">
      <c r="A2522" s="0" t="inlineStr">
        <is>
          <t xml:space="preserve">2023-01-05</t>
        </is>
      </c>
      <c r="B2522" s="16">
        <v>44931</v>
      </c>
      <c r="C2522" s="8">
        <v>27.56</v>
      </c>
      <c r="D2522" s="4">
        <v>33552552</v>
      </c>
      <c r="E2522" s="0" t="str">
        <f>"jan23"</f>
        <v>jan23</v>
      </c>
      <c r="F2522" s="4">
        <v>0</v>
      </c>
    </row>
    <row r="2523">
      <c r="A2523" s="0" t="inlineStr">
        <is>
          <t xml:space="preserve">2023-01-06</t>
        </is>
      </c>
      <c r="B2523" s="16">
        <v>44932</v>
      </c>
      <c r="C2523" s="8">
        <v>28.73</v>
      </c>
      <c r="D2523" s="4">
        <v>31788634</v>
      </c>
      <c r="E2523" s="0" t="str">
        <f>"jan23"</f>
        <v>jan23</v>
      </c>
      <c r="F2523" s="4">
        <v>0</v>
      </c>
    </row>
    <row r="2524">
      <c r="A2524" s="0" t="inlineStr">
        <is>
          <t xml:space="preserve">2023-01-09</t>
        </is>
      </c>
      <c r="B2524" s="16">
        <v>44935</v>
      </c>
      <c r="C2524" s="8">
        <v>29.31</v>
      </c>
      <c r="D2524" s="4">
        <v>37493157</v>
      </c>
      <c r="E2524" s="0" t="str">
        <f>"jan23"</f>
        <v>jan23</v>
      </c>
      <c r="F2524" s="4">
        <v>0</v>
      </c>
    </row>
    <row r="2525">
      <c r="A2525" s="0" t="inlineStr">
        <is>
          <t xml:space="preserve">2023-01-10</t>
        </is>
      </c>
      <c r="B2525" s="16">
        <v>44936</v>
      </c>
      <c r="C2525" s="8">
        <v>29.44</v>
      </c>
      <c r="D2525" s="4">
        <v>23008080</v>
      </c>
      <c r="E2525" s="0" t="str">
        <f>"jan23"</f>
        <v>jan23</v>
      </c>
      <c r="F2525" s="4">
        <v>0</v>
      </c>
    </row>
    <row r="2526">
      <c r="A2526" s="0" t="inlineStr">
        <is>
          <t xml:space="preserve">2023-01-11</t>
        </is>
      </c>
      <c r="B2526" s="16">
        <v>44937</v>
      </c>
      <c r="C2526" s="8">
        <v>29.85</v>
      </c>
      <c r="D2526" s="4">
        <v>30375377</v>
      </c>
      <c r="E2526" s="0" t="str">
        <f>"jan23"</f>
        <v>jan23</v>
      </c>
      <c r="F2526" s="4">
        <v>0</v>
      </c>
    </row>
    <row r="2527">
      <c r="A2527" s="0" t="inlineStr">
        <is>
          <t xml:space="preserve">2023-01-12</t>
        </is>
      </c>
      <c r="B2527" s="16">
        <v>44938</v>
      </c>
      <c r="C2527" s="8">
        <v>30.29</v>
      </c>
      <c r="D2527" s="4">
        <v>28963879</v>
      </c>
      <c r="E2527" s="0" t="str">
        <f>"jan23"</f>
        <v>jan23</v>
      </c>
      <c r="F2527" s="4">
        <v>0</v>
      </c>
    </row>
    <row r="2528">
      <c r="A2528" s="0" t="inlineStr">
        <is>
          <t xml:space="preserve">2023-01-13</t>
        </is>
      </c>
      <c r="B2528" s="16">
        <v>44939</v>
      </c>
      <c r="C2528" s="8">
        <v>30.11</v>
      </c>
      <c r="D2528" s="4">
        <v>31361937</v>
      </c>
      <c r="E2528" s="0" t="str">
        <f>"jan23"</f>
        <v>jan23</v>
      </c>
      <c r="F2528" s="4">
        <v>0</v>
      </c>
    </row>
    <row r="2529">
      <c r="A2529" s="0" t="inlineStr">
        <is>
          <t xml:space="preserve">2023-01-17</t>
        </is>
      </c>
      <c r="B2529" s="16">
        <v>44943</v>
      </c>
      <c r="C2529" s="8">
        <v>29.6</v>
      </c>
      <c r="D2529" s="4">
        <v>34759080</v>
      </c>
      <c r="E2529" s="0" t="str">
        <f>"jan23"</f>
        <v>jan23</v>
      </c>
      <c r="F2529" s="4">
        <v>0</v>
      </c>
    </row>
    <row r="2530">
      <c r="A2530" s="0" t="inlineStr">
        <is>
          <t xml:space="preserve">2023-01-18</t>
        </is>
      </c>
      <c r="B2530" s="16">
        <v>44944</v>
      </c>
      <c r="C2530" s="8">
        <v>28.81</v>
      </c>
      <c r="D2530" s="4">
        <v>44199580</v>
      </c>
      <c r="E2530" s="0" t="str">
        <f>"jan23"</f>
        <v>jan23</v>
      </c>
      <c r="F2530" s="4">
        <v>0</v>
      </c>
    </row>
    <row r="2531">
      <c r="A2531" s="0" t="inlineStr">
        <is>
          <t xml:space="preserve">2023-01-19</t>
        </is>
      </c>
      <c r="B2531" s="16">
        <v>44945</v>
      </c>
      <c r="C2531" s="8">
        <v>28.42</v>
      </c>
      <c r="D2531" s="4">
        <v>36886615</v>
      </c>
      <c r="E2531" s="0" t="str">
        <f>"jan23"</f>
        <v>jan23</v>
      </c>
      <c r="F2531" s="4">
        <v>0</v>
      </c>
    </row>
    <row r="2532">
      <c r="A2532" s="0" t="inlineStr">
        <is>
          <t xml:space="preserve">2023-01-20</t>
        </is>
      </c>
      <c r="B2532" s="16">
        <v>44946</v>
      </c>
      <c r="C2532" s="8">
        <v>29.22</v>
      </c>
      <c r="D2532" s="4">
        <v>35158497</v>
      </c>
      <c r="E2532" s="0" t="str">
        <f>"jan23"</f>
        <v>jan23</v>
      </c>
      <c r="F2532" s="4">
        <v>0</v>
      </c>
    </row>
    <row r="2533">
      <c r="A2533" s="0" t="inlineStr">
        <is>
          <t xml:space="preserve">2023-01-23</t>
        </is>
      </c>
      <c r="B2533" s="16">
        <v>44949</v>
      </c>
      <c r="C2533" s="8">
        <v>30.27</v>
      </c>
      <c r="D2533" s="4">
        <v>38795838</v>
      </c>
      <c r="E2533" s="0" t="str">
        <f>"jan23"</f>
        <v>jan23</v>
      </c>
      <c r="F2533" s="4">
        <v>0</v>
      </c>
    </row>
    <row r="2534">
      <c r="A2534" s="0" t="inlineStr">
        <is>
          <t xml:space="preserve">2023-01-24</t>
        </is>
      </c>
      <c r="B2534" s="16">
        <v>44950</v>
      </c>
      <c r="C2534" s="8">
        <v>29.92</v>
      </c>
      <c r="D2534" s="4">
        <v>24855130</v>
      </c>
      <c r="E2534" s="0" t="str">
        <f>"jan23"</f>
        <v>jan23</v>
      </c>
      <c r="F2534" s="4">
        <v>0</v>
      </c>
    </row>
    <row r="2535">
      <c r="A2535" s="0" t="inlineStr">
        <is>
          <t xml:space="preserve">2023-01-25</t>
        </is>
      </c>
      <c r="B2535" s="16">
        <v>44951</v>
      </c>
      <c r="C2535" s="8">
        <v>29.7</v>
      </c>
      <c r="D2535" s="4">
        <v>28268023</v>
      </c>
      <c r="E2535" s="0" t="str">
        <f>"jan23"</f>
        <v>jan23</v>
      </c>
      <c r="F2535" s="4">
        <v>0</v>
      </c>
    </row>
    <row r="2536">
      <c r="A2536" s="0" t="inlineStr">
        <is>
          <t xml:space="preserve">2023-01-26</t>
        </is>
      </c>
      <c r="B2536" s="16">
        <v>44952</v>
      </c>
      <c r="C2536" s="8">
        <v>30.09</v>
      </c>
      <c r="D2536" s="4">
        <v>56088080</v>
      </c>
      <c r="E2536" s="0" t="str">
        <f>"jan23"</f>
        <v>jan23</v>
      </c>
      <c r="F2536" s="4">
        <v>0</v>
      </c>
    </row>
    <row r="2537">
      <c r="A2537" s="0" t="inlineStr">
        <is>
          <t xml:space="preserve">2023-01-27</t>
        </is>
      </c>
      <c r="B2537" s="16">
        <v>44953</v>
      </c>
      <c r="C2537" s="8">
        <v>28.16</v>
      </c>
      <c r="D2537" s="4">
        <v>148548189</v>
      </c>
      <c r="E2537" s="0" t="str">
        <f>"jan23"</f>
        <v>jan23</v>
      </c>
      <c r="F2537" s="4">
        <v>0</v>
      </c>
    </row>
    <row r="2538">
      <c r="A2538" s="0" t="inlineStr">
        <is>
          <t xml:space="preserve">2023-01-30</t>
        </is>
      </c>
      <c r="B2538" s="16">
        <v>44956</v>
      </c>
      <c r="C2538" s="8">
        <v>27.95</v>
      </c>
      <c r="D2538" s="4">
        <v>55145771</v>
      </c>
      <c r="E2538" s="0" t="str">
        <f>"jan23"</f>
        <v>jan23</v>
      </c>
      <c r="F2538" s="4">
        <v>0</v>
      </c>
    </row>
    <row r="2539">
      <c r="A2539" s="0" t="inlineStr">
        <is>
          <t xml:space="preserve">2023-01-31</t>
        </is>
      </c>
      <c r="B2539" s="16">
        <v>44957</v>
      </c>
      <c r="C2539" s="8">
        <v>28.26</v>
      </c>
      <c r="D2539" s="4">
        <v>52621578</v>
      </c>
      <c r="E2539" s="0" t="str">
        <f>"jan23"</f>
        <v>jan23</v>
      </c>
      <c r="F2539" s="4">
        <v>1</v>
      </c>
    </row>
    <row r="2540">
      <c r="A2540" s="0" t="inlineStr">
        <is>
          <t xml:space="preserve">2023-02-01</t>
        </is>
      </c>
      <c r="B2540" s="16">
        <v>44958</v>
      </c>
      <c r="C2540" s="8">
        <v>29.07</v>
      </c>
      <c r="D2540" s="4">
        <v>63330567</v>
      </c>
      <c r="E2540" s="0" t="str">
        <f>"feb23"</f>
        <v>feb23</v>
      </c>
      <c r="F2540" s="4">
        <v>0</v>
      </c>
    </row>
    <row r="2541">
      <c r="A2541" s="0" t="inlineStr">
        <is>
          <t xml:space="preserve">2023-02-02</t>
        </is>
      </c>
      <c r="B2541" s="16">
        <v>44959</v>
      </c>
      <c r="C2541" s="8">
        <v>30.19</v>
      </c>
      <c r="D2541" s="4">
        <v>62230659</v>
      </c>
      <c r="E2541" s="0" t="str">
        <f>"feb23"</f>
        <v>feb23</v>
      </c>
      <c r="F2541" s="4">
        <v>0</v>
      </c>
    </row>
    <row r="2542">
      <c r="A2542" s="0" t="inlineStr">
        <is>
          <t xml:space="preserve">2023-02-03</t>
        </is>
      </c>
      <c r="B2542" s="16">
        <v>44960</v>
      </c>
      <c r="C2542" s="8">
        <v>30.32</v>
      </c>
      <c r="D2542" s="4">
        <v>57603100</v>
      </c>
      <c r="E2542" s="0" t="str">
        <f>"feb23"</f>
        <v>feb23</v>
      </c>
      <c r="F2542" s="4">
        <v>0</v>
      </c>
    </row>
    <row r="2543">
      <c r="A2543" s="0" t="inlineStr">
        <is>
          <t xml:space="preserve">2023-02-06</t>
        </is>
      </c>
      <c r="B2543" s="16">
        <v>44963</v>
      </c>
      <c r="C2543" s="8">
        <v>28.69</v>
      </c>
      <c r="D2543" s="4">
        <v>48726359</v>
      </c>
      <c r="E2543" s="0" t="str">
        <f>"feb23"</f>
        <v>feb23</v>
      </c>
      <c r="F2543" s="4">
        <v>0</v>
      </c>
    </row>
    <row r="2544">
      <c r="A2544" s="0" t="inlineStr">
        <is>
          <t xml:space="preserve">2023-02-07</t>
        </is>
      </c>
      <c r="B2544" s="16">
        <v>44964</v>
      </c>
      <c r="C2544" s="8">
        <v>29.05</v>
      </c>
      <c r="D2544" s="4">
        <v>50780776</v>
      </c>
      <c r="E2544" s="0" t="str">
        <f>"feb23"</f>
        <v>feb23</v>
      </c>
      <c r="F2544" s="4">
        <v>0</v>
      </c>
    </row>
    <row r="2545">
      <c r="A2545" s="0" t="inlineStr">
        <is>
          <t xml:space="preserve">2023-02-08</t>
        </is>
      </c>
      <c r="B2545" s="16">
        <v>44965</v>
      </c>
      <c r="C2545" s="8">
        <v>28.24</v>
      </c>
      <c r="D2545" s="4">
        <v>36479123</v>
      </c>
      <c r="E2545" s="0" t="str">
        <f>"feb23"</f>
        <v>feb23</v>
      </c>
      <c r="F2545" s="4">
        <v>0</v>
      </c>
    </row>
    <row r="2546">
      <c r="A2546" s="0" t="inlineStr">
        <is>
          <t xml:space="preserve">2023-02-09</t>
        </is>
      </c>
      <c r="B2546" s="16">
        <v>44966</v>
      </c>
      <c r="C2546" s="8">
        <v>27.73</v>
      </c>
      <c r="D2546" s="4">
        <v>43906378</v>
      </c>
      <c r="E2546" s="0" t="str">
        <f>"feb23"</f>
        <v>feb23</v>
      </c>
      <c r="F2546" s="4">
        <v>0</v>
      </c>
    </row>
    <row r="2547">
      <c r="A2547" s="0" t="inlineStr">
        <is>
          <t xml:space="preserve">2023-02-10</t>
        </is>
      </c>
      <c r="B2547" s="16">
        <v>44967</v>
      </c>
      <c r="C2547" s="8">
        <v>27.8</v>
      </c>
      <c r="D2547" s="4">
        <v>31232544</v>
      </c>
      <c r="E2547" s="0" t="str">
        <f>"feb23"</f>
        <v>feb23</v>
      </c>
      <c r="F2547" s="4">
        <v>0</v>
      </c>
    </row>
    <row r="2548">
      <c r="A2548" s="0" t="inlineStr">
        <is>
          <t xml:space="preserve">2023-02-13</t>
        </is>
      </c>
      <c r="B2548" s="16">
        <v>44970</v>
      </c>
      <c r="C2548" s="8">
        <v>28.55</v>
      </c>
      <c r="D2548" s="4">
        <v>32347470</v>
      </c>
      <c r="E2548" s="0" t="str">
        <f>"feb23"</f>
        <v>feb23</v>
      </c>
      <c r="F2548" s="4">
        <v>0</v>
      </c>
    </row>
    <row r="2549">
      <c r="A2549" s="0" t="inlineStr">
        <is>
          <t xml:space="preserve">2023-02-14</t>
        </is>
      </c>
      <c r="B2549" s="16">
        <v>44971</v>
      </c>
      <c r="C2549" s="8">
        <v>28.64</v>
      </c>
      <c r="D2549" s="4">
        <v>27928929</v>
      </c>
      <c r="E2549" s="0" t="str">
        <f>"feb23"</f>
        <v>feb23</v>
      </c>
      <c r="F2549" s="4">
        <v>0</v>
      </c>
    </row>
    <row r="2550">
      <c r="A2550" s="0" t="inlineStr">
        <is>
          <t xml:space="preserve">2023-02-15</t>
        </is>
      </c>
      <c r="B2550" s="16">
        <v>44972</v>
      </c>
      <c r="C2550" s="8">
        <v>28.85</v>
      </c>
      <c r="D2550" s="4">
        <v>23387676</v>
      </c>
      <c r="E2550" s="0" t="str">
        <f>"feb23"</f>
        <v>feb23</v>
      </c>
      <c r="F2550" s="4">
        <v>0</v>
      </c>
    </row>
    <row r="2551">
      <c r="A2551" s="0" t="inlineStr">
        <is>
          <t xml:space="preserve">2023-02-16</t>
        </is>
      </c>
      <c r="B2551" s="16">
        <v>44973</v>
      </c>
      <c r="C2551" s="8">
        <v>28.2</v>
      </c>
      <c r="D2551" s="4">
        <v>28972476</v>
      </c>
      <c r="E2551" s="0" t="str">
        <f>"feb23"</f>
        <v>feb23</v>
      </c>
      <c r="F2551" s="4">
        <v>0</v>
      </c>
    </row>
    <row r="2552">
      <c r="A2552" s="0" t="inlineStr">
        <is>
          <t xml:space="preserve">2023-02-17</t>
        </is>
      </c>
      <c r="B2552" s="16">
        <v>44974</v>
      </c>
      <c r="C2552" s="8">
        <v>27.61</v>
      </c>
      <c r="D2552" s="4">
        <v>32086218</v>
      </c>
      <c r="E2552" s="0" t="str">
        <f>"feb23"</f>
        <v>feb23</v>
      </c>
      <c r="F2552" s="4">
        <v>0</v>
      </c>
    </row>
    <row r="2553">
      <c r="A2553" s="0" t="inlineStr">
        <is>
          <t xml:space="preserve">2023-02-21</t>
        </is>
      </c>
      <c r="B2553" s="16">
        <v>44978</v>
      </c>
      <c r="C2553" s="8">
        <v>26.06</v>
      </c>
      <c r="D2553" s="4">
        <v>63668362</v>
      </c>
      <c r="E2553" s="0" t="str">
        <f>"feb23"</f>
        <v>feb23</v>
      </c>
      <c r="F2553" s="4">
        <v>0</v>
      </c>
    </row>
    <row r="2554">
      <c r="A2554" s="0" t="inlineStr">
        <is>
          <t xml:space="preserve">2023-02-22</t>
        </is>
      </c>
      <c r="B2554" s="16">
        <v>44979</v>
      </c>
      <c r="C2554" s="8">
        <v>25.47</v>
      </c>
      <c r="D2554" s="4">
        <v>89195317</v>
      </c>
      <c r="E2554" s="0" t="str">
        <f>"feb23"</f>
        <v>feb23</v>
      </c>
      <c r="F2554" s="4">
        <v>0</v>
      </c>
    </row>
    <row r="2555">
      <c r="A2555" s="0" t="inlineStr">
        <is>
          <t xml:space="preserve">2023-02-23</t>
        </is>
      </c>
      <c r="B2555" s="16">
        <v>44980</v>
      </c>
      <c r="C2555" s="8">
        <v>25.61</v>
      </c>
      <c r="D2555" s="4">
        <v>56473237</v>
      </c>
      <c r="E2555" s="0" t="str">
        <f>"feb23"</f>
        <v>feb23</v>
      </c>
      <c r="F2555" s="4">
        <v>0</v>
      </c>
    </row>
    <row r="2556">
      <c r="A2556" s="0" t="inlineStr">
        <is>
          <t xml:space="preserve">2023-02-24</t>
        </is>
      </c>
      <c r="B2556" s="16">
        <v>44981</v>
      </c>
      <c r="C2556" s="8">
        <v>25.14</v>
      </c>
      <c r="D2556" s="4">
        <v>44089879</v>
      </c>
      <c r="E2556" s="0" t="str">
        <f>"feb23"</f>
        <v>feb23</v>
      </c>
      <c r="F2556" s="4">
        <v>0</v>
      </c>
    </row>
    <row r="2557">
      <c r="A2557" s="0" t="inlineStr">
        <is>
          <t xml:space="preserve">2023-02-27</t>
        </is>
      </c>
      <c r="B2557" s="16">
        <v>44984</v>
      </c>
      <c r="C2557" s="8">
        <v>24.9</v>
      </c>
      <c r="D2557" s="4">
        <v>37656956</v>
      </c>
      <c r="E2557" s="0" t="str">
        <f>"feb23"</f>
        <v>feb23</v>
      </c>
      <c r="F2557" s="4">
        <v>0</v>
      </c>
    </row>
    <row r="2558">
      <c r="A2558" s="0" t="inlineStr">
        <is>
          <t xml:space="preserve">2023-02-28</t>
        </is>
      </c>
      <c r="B2558" s="16">
        <v>44985</v>
      </c>
      <c r="C2558" s="8">
        <v>24.93</v>
      </c>
      <c r="D2558" s="4">
        <v>50255301</v>
      </c>
      <c r="E2558" s="0" t="str">
        <f>"feb23"</f>
        <v>feb23</v>
      </c>
      <c r="F2558" s="4">
        <v>1</v>
      </c>
    </row>
    <row r="2559">
      <c r="A2559" s="0" t="inlineStr">
        <is>
          <t xml:space="preserve">2023-03-01</t>
        </is>
      </c>
      <c r="B2559" s="16">
        <v>44986</v>
      </c>
      <c r="C2559" s="8">
        <v>25.33</v>
      </c>
      <c r="D2559" s="4">
        <v>47823397</v>
      </c>
      <c r="E2559" s="0" t="str">
        <f>"mar23"</f>
        <v>mar23</v>
      </c>
      <c r="F2559" s="4">
        <v>0</v>
      </c>
    </row>
    <row r="2560">
      <c r="A2560" s="0" t="inlineStr">
        <is>
          <t xml:space="preserve">2023-03-02</t>
        </is>
      </c>
      <c r="B2560" s="16">
        <v>44987</v>
      </c>
      <c r="C2560" s="8">
        <v>26.2</v>
      </c>
      <c r="D2560" s="4">
        <v>48381068</v>
      </c>
      <c r="E2560" s="0" t="str">
        <f>"mar23"</f>
        <v>mar23</v>
      </c>
      <c r="F2560" s="4">
        <v>0</v>
      </c>
    </row>
    <row r="2561">
      <c r="A2561" s="0" t="inlineStr">
        <is>
          <t xml:space="preserve">2023-03-03</t>
        </is>
      </c>
      <c r="B2561" s="16">
        <v>44988</v>
      </c>
      <c r="C2561" s="8">
        <v>26.4</v>
      </c>
      <c r="D2561" s="4">
        <v>36744858</v>
      </c>
      <c r="E2561" s="0" t="str">
        <f>"mar23"</f>
        <v>mar23</v>
      </c>
      <c r="F2561" s="4">
        <v>0</v>
      </c>
    </row>
    <row r="2562">
      <c r="A2562" s="0" t="inlineStr">
        <is>
          <t xml:space="preserve">2023-03-06</t>
        </is>
      </c>
      <c r="B2562" s="16">
        <v>44991</v>
      </c>
      <c r="C2562" s="8">
        <v>25.99</v>
      </c>
      <c r="D2562" s="4">
        <v>37879835</v>
      </c>
      <c r="E2562" s="0" t="str">
        <f>"mar23"</f>
        <v>mar23</v>
      </c>
      <c r="F2562" s="4">
        <v>0</v>
      </c>
    </row>
    <row r="2563">
      <c r="A2563" s="0" t="inlineStr">
        <is>
          <t xml:space="preserve">2023-03-07</t>
        </is>
      </c>
      <c r="B2563" s="16">
        <v>44992</v>
      </c>
      <c r="C2563" s="8">
        <v>25.53</v>
      </c>
      <c r="D2563" s="4">
        <v>43164607</v>
      </c>
      <c r="E2563" s="0" t="str">
        <f>"mar23"</f>
        <v>mar23</v>
      </c>
      <c r="F2563" s="4">
        <v>0</v>
      </c>
    </row>
    <row r="2564">
      <c r="A2564" s="0" t="inlineStr">
        <is>
          <t xml:space="preserve">2023-03-08</t>
        </is>
      </c>
      <c r="B2564" s="16">
        <v>44993</v>
      </c>
      <c r="C2564" s="8">
        <v>25.98</v>
      </c>
      <c r="D2564" s="4">
        <v>36071934</v>
      </c>
      <c r="E2564" s="0" t="str">
        <f>"mar23"</f>
        <v>mar23</v>
      </c>
      <c r="F2564" s="4">
        <v>0</v>
      </c>
    </row>
    <row r="2565">
      <c r="A2565" s="0" t="inlineStr">
        <is>
          <t xml:space="preserve">2023-03-09</t>
        </is>
      </c>
      <c r="B2565" s="16">
        <v>44994</v>
      </c>
      <c r="C2565" s="8">
        <v>26.44</v>
      </c>
      <c r="D2565" s="4">
        <v>54886084</v>
      </c>
      <c r="E2565" s="0" t="str">
        <f>"mar23"</f>
        <v>mar23</v>
      </c>
      <c r="F2565" s="4">
        <v>0</v>
      </c>
    </row>
    <row r="2566">
      <c r="A2566" s="0" t="inlineStr">
        <is>
          <t xml:space="preserve">2023-03-10</t>
        </is>
      </c>
      <c r="B2566" s="16">
        <v>44995</v>
      </c>
      <c r="C2566" s="8">
        <v>27.22</v>
      </c>
      <c r="D2566" s="4">
        <v>65187031</v>
      </c>
      <c r="E2566" s="0" t="str">
        <f>"mar23"</f>
        <v>mar23</v>
      </c>
      <c r="F2566" s="4">
        <v>0</v>
      </c>
    </row>
    <row r="2567">
      <c r="A2567" s="0" t="inlineStr">
        <is>
          <t xml:space="preserve">2023-03-13</t>
        </is>
      </c>
      <c r="B2567" s="16">
        <v>44998</v>
      </c>
      <c r="C2567" s="8">
        <v>26.95</v>
      </c>
      <c r="D2567" s="4">
        <v>50976996</v>
      </c>
      <c r="E2567" s="0" t="str">
        <f>"mar23"</f>
        <v>mar23</v>
      </c>
      <c r="F2567" s="4">
        <v>0</v>
      </c>
    </row>
    <row r="2568">
      <c r="A2568" s="0" t="inlineStr">
        <is>
          <t xml:space="preserve">2023-03-14</t>
        </is>
      </c>
      <c r="B2568" s="16">
        <v>44999</v>
      </c>
      <c r="C2568" s="8">
        <v>28.01</v>
      </c>
      <c r="D2568" s="4">
        <v>47689837</v>
      </c>
      <c r="E2568" s="0" t="str">
        <f>"mar23"</f>
        <v>mar23</v>
      </c>
      <c r="F2568" s="4">
        <v>0</v>
      </c>
    </row>
    <row r="2569">
      <c r="A2569" s="0" t="inlineStr">
        <is>
          <t xml:space="preserve">2023-03-15</t>
        </is>
      </c>
      <c r="B2569" s="16">
        <v>45000</v>
      </c>
      <c r="C2569" s="8">
        <v>28.41</v>
      </c>
      <c r="D2569" s="4">
        <v>49322838</v>
      </c>
      <c r="E2569" s="0" t="str">
        <f>"mar23"</f>
        <v>mar23</v>
      </c>
      <c r="F2569" s="4">
        <v>0</v>
      </c>
    </row>
    <row r="2570">
      <c r="A2570" s="0" t="inlineStr">
        <is>
          <t xml:space="preserve">2023-03-16</t>
        </is>
      </c>
      <c r="B2570" s="16">
        <v>45001</v>
      </c>
      <c r="C2570" s="8">
        <v>30.18</v>
      </c>
      <c r="D2570" s="4">
        <v>75804234</v>
      </c>
      <c r="E2570" s="0" t="str">
        <f>"mar23"</f>
        <v>mar23</v>
      </c>
      <c r="F2570" s="4">
        <v>0</v>
      </c>
    </row>
    <row r="2571">
      <c r="A2571" s="0" t="inlineStr">
        <is>
          <t xml:space="preserve">2023-03-17</t>
        </is>
      </c>
      <c r="B2571" s="16">
        <v>45002</v>
      </c>
      <c r="C2571" s="8">
        <v>29.81</v>
      </c>
      <c r="D2571" s="4">
        <v>80628498</v>
      </c>
      <c r="E2571" s="0" t="str">
        <f>"mar23"</f>
        <v>mar23</v>
      </c>
      <c r="F2571" s="4">
        <v>0</v>
      </c>
    </row>
    <row r="2572">
      <c r="A2572" s="0" t="inlineStr">
        <is>
          <t xml:space="preserve">2023-03-20</t>
        </is>
      </c>
      <c r="B2572" s="16">
        <v>45005</v>
      </c>
      <c r="C2572" s="8">
        <v>29.16</v>
      </c>
      <c r="D2572" s="4">
        <v>38780054</v>
      </c>
      <c r="E2572" s="0" t="str">
        <f>"mar23"</f>
        <v>mar23</v>
      </c>
      <c r="F2572" s="4">
        <v>0</v>
      </c>
    </row>
    <row r="2573">
      <c r="A2573" s="0" t="inlineStr">
        <is>
          <t xml:space="preserve">2023-03-21</t>
        </is>
      </c>
      <c r="B2573" s="16">
        <v>45006</v>
      </c>
      <c r="C2573" s="8">
        <v>28.46</v>
      </c>
      <c r="D2573" s="4">
        <v>55650832</v>
      </c>
      <c r="E2573" s="0" t="str">
        <f>"mar23"</f>
        <v>mar23</v>
      </c>
      <c r="F2573" s="4">
        <v>0</v>
      </c>
    </row>
    <row r="2574">
      <c r="A2574" s="0" t="inlineStr">
        <is>
          <t xml:space="preserve">2023-03-22</t>
        </is>
      </c>
      <c r="B2574" s="16">
        <v>45007</v>
      </c>
      <c r="C2574" s="8">
        <v>28.13</v>
      </c>
      <c r="D2574" s="4">
        <v>37415539</v>
      </c>
      <c r="E2574" s="0" t="str">
        <f>"mar23"</f>
        <v>mar23</v>
      </c>
      <c r="F2574" s="4">
        <v>0</v>
      </c>
    </row>
    <row r="2575">
      <c r="A2575" s="0" t="inlineStr">
        <is>
          <t xml:space="preserve">2023-03-23</t>
        </is>
      </c>
      <c r="B2575" s="16">
        <v>45008</v>
      </c>
      <c r="C2575" s="8">
        <v>29.03</v>
      </c>
      <c r="D2575" s="4">
        <v>43785479</v>
      </c>
      <c r="E2575" s="0" t="str">
        <f>"mar23"</f>
        <v>mar23</v>
      </c>
      <c r="F2575" s="4">
        <v>0</v>
      </c>
    </row>
    <row r="2576">
      <c r="A2576" s="0" t="inlineStr">
        <is>
          <t xml:space="preserve">2023-03-24</t>
        </is>
      </c>
      <c r="B2576" s="16">
        <v>45009</v>
      </c>
      <c r="C2576" s="8">
        <v>29.36</v>
      </c>
      <c r="D2576" s="4">
        <v>55931606</v>
      </c>
      <c r="E2576" s="0" t="str">
        <f>"mar23"</f>
        <v>mar23</v>
      </c>
      <c r="F2576" s="4">
        <v>0</v>
      </c>
    </row>
    <row r="2577">
      <c r="A2577" s="0" t="inlineStr">
        <is>
          <t xml:space="preserve">2023-03-27</t>
        </is>
      </c>
      <c r="B2577" s="16">
        <v>45012</v>
      </c>
      <c r="C2577" s="8">
        <v>29.18</v>
      </c>
      <c r="D2577" s="4">
        <v>34758156</v>
      </c>
      <c r="E2577" s="0" t="str">
        <f>"mar23"</f>
        <v>mar23</v>
      </c>
      <c r="F2577" s="4">
        <v>0</v>
      </c>
    </row>
    <row r="2578">
      <c r="A2578" s="0" t="inlineStr">
        <is>
          <t xml:space="preserve">2023-03-28</t>
        </is>
      </c>
      <c r="B2578" s="16">
        <v>45013</v>
      </c>
      <c r="C2578" s="8">
        <v>29.29</v>
      </c>
      <c r="D2578" s="4">
        <v>37407874</v>
      </c>
      <c r="E2578" s="0" t="str">
        <f>"mar23"</f>
        <v>mar23</v>
      </c>
      <c r="F2578" s="4">
        <v>0</v>
      </c>
    </row>
    <row r="2579">
      <c r="A2579" s="0" t="inlineStr">
        <is>
          <t xml:space="preserve">2023-03-29</t>
        </is>
      </c>
      <c r="B2579" s="16">
        <v>45014</v>
      </c>
      <c r="C2579" s="8">
        <v>31.52</v>
      </c>
      <c r="D2579" s="4">
        <v>85556189</v>
      </c>
      <c r="E2579" s="0" t="str">
        <f>"mar23"</f>
        <v>mar23</v>
      </c>
      <c r="F2579" s="4">
        <v>0</v>
      </c>
    </row>
    <row r="2580">
      <c r="A2580" s="0" t="inlineStr">
        <is>
          <t xml:space="preserve">2023-03-30</t>
        </is>
      </c>
      <c r="B2580" s="16">
        <v>45015</v>
      </c>
      <c r="C2580" s="8">
        <v>32.09</v>
      </c>
      <c r="D2580" s="4">
        <v>70077598</v>
      </c>
      <c r="E2580" s="0" t="str">
        <f>"mar23"</f>
        <v>mar23</v>
      </c>
      <c r="F2580" s="4">
        <v>0</v>
      </c>
    </row>
    <row r="2581">
      <c r="A2581" s="0" t="inlineStr">
        <is>
          <t xml:space="preserve">2023-03-31</t>
        </is>
      </c>
      <c r="B2581" s="16">
        <v>45016</v>
      </c>
      <c r="C2581" s="8">
        <v>32.67</v>
      </c>
      <c r="D2581" s="4">
        <v>59764991</v>
      </c>
      <c r="E2581" s="0" t="str">
        <f>"mar23"</f>
        <v>mar23</v>
      </c>
      <c r="F2581" s="4">
        <v>1</v>
      </c>
    </row>
    <row r="2582">
      <c r="A2582" s="0" t="inlineStr">
        <is>
          <t xml:space="preserve">2023-04-03</t>
        </is>
      </c>
      <c r="B2582" s="16">
        <v>45019</v>
      </c>
      <c r="C2582" s="8">
        <v>32.89</v>
      </c>
      <c r="D2582" s="4">
        <v>57038344</v>
      </c>
      <c r="E2582" s="0" t="str">
        <f>"apr23"</f>
        <v>apr23</v>
      </c>
      <c r="F2582" s="4">
        <v>0</v>
      </c>
    </row>
    <row r="2583">
      <c r="A2583" s="0" t="inlineStr">
        <is>
          <t xml:space="preserve">2023-04-04</t>
        </is>
      </c>
      <c r="B2583" s="16">
        <v>45020</v>
      </c>
      <c r="C2583" s="8">
        <v>33.1</v>
      </c>
      <c r="D2583" s="4">
        <v>55714058</v>
      </c>
      <c r="E2583" s="0" t="str">
        <f>"apr23"</f>
        <v>apr23</v>
      </c>
      <c r="F2583" s="4">
        <v>0</v>
      </c>
    </row>
    <row r="2584">
      <c r="A2584" s="0" t="inlineStr">
        <is>
          <t xml:space="preserve">2023-04-05</t>
        </is>
      </c>
      <c r="B2584" s="16">
        <v>45021</v>
      </c>
      <c r="C2584" s="8">
        <v>32.83</v>
      </c>
      <c r="D2584" s="4">
        <v>39615735</v>
      </c>
      <c r="E2584" s="0" t="str">
        <f>"apr23"</f>
        <v>apr23</v>
      </c>
      <c r="F2584" s="4">
        <v>0</v>
      </c>
    </row>
    <row r="2585">
      <c r="A2585" s="0" t="inlineStr">
        <is>
          <t xml:space="preserve">2023-04-06</t>
        </is>
      </c>
      <c r="B2585" s="16">
        <v>45022</v>
      </c>
      <c r="C2585" s="8">
        <v>32.81</v>
      </c>
      <c r="D2585" s="4">
        <v>28551916</v>
      </c>
      <c r="E2585" s="0" t="str">
        <f>"apr23"</f>
        <v>apr23</v>
      </c>
      <c r="F2585" s="4">
        <v>0</v>
      </c>
    </row>
    <row r="2586">
      <c r="A2586" s="0" t="inlineStr">
        <is>
          <t xml:space="preserve">2023-04-10</t>
        </is>
      </c>
      <c r="B2586" s="16">
        <v>45026</v>
      </c>
      <c r="C2586" s="8">
        <v>32.52</v>
      </c>
      <c r="D2586" s="4">
        <v>30534439</v>
      </c>
      <c r="E2586" s="0" t="str">
        <f>"apr23"</f>
        <v>apr23</v>
      </c>
      <c r="F2586" s="4">
        <v>0</v>
      </c>
    </row>
    <row r="2587">
      <c r="A2587" s="0" t="inlineStr">
        <is>
          <t xml:space="preserve">2023-04-11</t>
        </is>
      </c>
      <c r="B2587" s="16">
        <v>45027</v>
      </c>
      <c r="C2587" s="8">
        <v>32.35</v>
      </c>
      <c r="D2587" s="4">
        <v>27059106</v>
      </c>
      <c r="E2587" s="0" t="str">
        <f>"apr23"</f>
        <v>apr23</v>
      </c>
      <c r="F2587" s="4">
        <v>0</v>
      </c>
    </row>
    <row r="2588">
      <c r="A2588" s="0" t="inlineStr">
        <is>
          <t xml:space="preserve">2023-04-12</t>
        </is>
      </c>
      <c r="B2588" s="16">
        <v>45028</v>
      </c>
      <c r="C2588" s="8">
        <v>32.02</v>
      </c>
      <c r="D2588" s="4">
        <v>37070786</v>
      </c>
      <c r="E2588" s="0" t="str">
        <f>"apr23"</f>
        <v>apr23</v>
      </c>
      <c r="F2588" s="4">
        <v>0</v>
      </c>
    </row>
    <row r="2589">
      <c r="A2589" s="0" t="inlineStr">
        <is>
          <t xml:space="preserve">2023-04-13</t>
        </is>
      </c>
      <c r="B2589" s="16">
        <v>45029</v>
      </c>
      <c r="C2589" s="8">
        <v>32.13</v>
      </c>
      <c r="D2589" s="4">
        <v>29722344</v>
      </c>
      <c r="E2589" s="0" t="str">
        <f>"apr23"</f>
        <v>apr23</v>
      </c>
      <c r="F2589" s="4">
        <v>0</v>
      </c>
    </row>
    <row r="2590">
      <c r="A2590" s="0" t="inlineStr">
        <is>
          <t xml:space="preserve">2023-04-14</t>
        </is>
      </c>
      <c r="B2590" s="16">
        <v>45030</v>
      </c>
      <c r="C2590" s="8">
        <v>31.89</v>
      </c>
      <c r="D2590" s="4">
        <v>24623633</v>
      </c>
      <c r="E2590" s="0" t="str">
        <f>"apr23"</f>
        <v>apr23</v>
      </c>
      <c r="F2590" s="4">
        <v>0</v>
      </c>
    </row>
    <row r="2591">
      <c r="A2591" s="0" t="inlineStr">
        <is>
          <t xml:space="preserve">2023-04-17</t>
        </is>
      </c>
      <c r="B2591" s="16">
        <v>45033</v>
      </c>
      <c r="C2591" s="8">
        <v>32.14</v>
      </c>
      <c r="D2591" s="4">
        <v>29601148</v>
      </c>
      <c r="E2591" s="0" t="str">
        <f>"apr23"</f>
        <v>apr23</v>
      </c>
      <c r="F2591" s="4">
        <v>0</v>
      </c>
    </row>
    <row r="2592">
      <c r="A2592" s="0" t="inlineStr">
        <is>
          <t xml:space="preserve">2023-04-18</t>
        </is>
      </c>
      <c r="B2592" s="16">
        <v>45034</v>
      </c>
      <c r="C2592" s="8">
        <v>31.83</v>
      </c>
      <c r="D2592" s="4">
        <v>26041380</v>
      </c>
      <c r="E2592" s="0" t="str">
        <f>"apr23"</f>
        <v>apr23</v>
      </c>
      <c r="F2592" s="4">
        <v>0</v>
      </c>
    </row>
    <row r="2593">
      <c r="A2593" s="0" t="inlineStr">
        <is>
          <t xml:space="preserve">2023-04-19</t>
        </is>
      </c>
      <c r="B2593" s="16">
        <v>45035</v>
      </c>
      <c r="C2593" s="8">
        <v>31.15</v>
      </c>
      <c r="D2593" s="4">
        <v>25746574</v>
      </c>
      <c r="E2593" s="0" t="str">
        <f>"apr23"</f>
        <v>apr23</v>
      </c>
      <c r="F2593" s="4">
        <v>0</v>
      </c>
    </row>
    <row r="2594">
      <c r="A2594" s="0" t="inlineStr">
        <is>
          <t xml:space="preserve">2023-04-20</t>
        </is>
      </c>
      <c r="B2594" s="16">
        <v>45036</v>
      </c>
      <c r="C2594" s="8">
        <v>30.86</v>
      </c>
      <c r="D2594" s="4">
        <v>30255069</v>
      </c>
      <c r="E2594" s="0" t="str">
        <f>"apr23"</f>
        <v>apr23</v>
      </c>
      <c r="F2594" s="4">
        <v>0</v>
      </c>
    </row>
    <row r="2595">
      <c r="A2595" s="0" t="inlineStr">
        <is>
          <t xml:space="preserve">2023-04-21</t>
        </is>
      </c>
      <c r="B2595" s="16">
        <v>45037</v>
      </c>
      <c r="C2595" s="8">
        <v>30.3</v>
      </c>
      <c r="D2595" s="4">
        <v>28655762</v>
      </c>
      <c r="E2595" s="0" t="str">
        <f>"apr23"</f>
        <v>apr23</v>
      </c>
      <c r="F2595" s="4">
        <v>0</v>
      </c>
    </row>
    <row r="2596">
      <c r="A2596" s="0" t="inlineStr">
        <is>
          <t xml:space="preserve">2023-04-24</t>
        </is>
      </c>
      <c r="B2596" s="16">
        <v>45040</v>
      </c>
      <c r="C2596" s="8">
        <v>29.66</v>
      </c>
      <c r="D2596" s="4">
        <v>38732452</v>
      </c>
      <c r="E2596" s="0" t="str">
        <f>"apr23"</f>
        <v>apr23</v>
      </c>
      <c r="F2596" s="4">
        <v>0</v>
      </c>
    </row>
    <row r="2597">
      <c r="A2597" s="0" t="inlineStr">
        <is>
          <t xml:space="preserve">2023-04-25</t>
        </is>
      </c>
      <c r="B2597" s="16">
        <v>45041</v>
      </c>
      <c r="C2597" s="8">
        <v>28.88</v>
      </c>
      <c r="D2597" s="4">
        <v>38289873</v>
      </c>
      <c r="E2597" s="0" t="str">
        <f>"apr23"</f>
        <v>apr23</v>
      </c>
      <c r="F2597" s="4">
        <v>0</v>
      </c>
    </row>
    <row r="2598">
      <c r="A2598" s="0" t="inlineStr">
        <is>
          <t xml:space="preserve">2023-04-26</t>
        </is>
      </c>
      <c r="B2598" s="16">
        <v>45042</v>
      </c>
      <c r="C2598" s="8">
        <v>29.05</v>
      </c>
      <c r="D2598" s="4">
        <v>41218805</v>
      </c>
      <c r="E2598" s="0" t="str">
        <f>"apr23"</f>
        <v>apr23</v>
      </c>
      <c r="F2598" s="4">
        <v>0</v>
      </c>
    </row>
    <row r="2599">
      <c r="A2599" s="0" t="inlineStr">
        <is>
          <t xml:space="preserve">2023-04-27</t>
        </is>
      </c>
      <c r="B2599" s="16">
        <v>45043</v>
      </c>
      <c r="C2599" s="8">
        <v>29.86</v>
      </c>
      <c r="D2599" s="4">
        <v>60186244</v>
      </c>
      <c r="E2599" s="0" t="str">
        <f>"apr23"</f>
        <v>apr23</v>
      </c>
      <c r="F2599" s="4">
        <v>0</v>
      </c>
    </row>
    <row r="2600">
      <c r="A2600" s="0" t="inlineStr">
        <is>
          <t xml:space="preserve">2023-04-28</t>
        </is>
      </c>
      <c r="B2600" s="16">
        <v>45044</v>
      </c>
      <c r="C2600" s="8">
        <v>31.06</v>
      </c>
      <c r="D2600" s="4">
        <v>80252444</v>
      </c>
      <c r="E2600" s="0" t="str">
        <f>"apr23"</f>
        <v>apr23</v>
      </c>
      <c r="F2600" s="4">
        <v>1</v>
      </c>
    </row>
    <row r="2601">
      <c r="A2601" s="0" t="inlineStr">
        <is>
          <t xml:space="preserve">2023-05-01</t>
        </is>
      </c>
      <c r="B2601" s="16">
        <v>45047</v>
      </c>
      <c r="C2601" s="8">
        <v>30.3</v>
      </c>
      <c r="D2601" s="4">
        <v>36918529</v>
      </c>
      <c r="E2601" s="0" t="str">
        <f>"may23"</f>
        <v>may23</v>
      </c>
      <c r="F2601" s="4">
        <v>0</v>
      </c>
    </row>
    <row r="2602">
      <c r="A2602" s="0" t="inlineStr">
        <is>
          <t xml:space="preserve">2023-05-02</t>
        </is>
      </c>
      <c r="B2602" s="16">
        <v>45048</v>
      </c>
      <c r="C2602" s="8">
        <v>29.77</v>
      </c>
      <c r="D2602" s="4">
        <v>33463356</v>
      </c>
      <c r="E2602" s="0" t="str">
        <f>"may23"</f>
        <v>may23</v>
      </c>
      <c r="F2602" s="4">
        <v>0</v>
      </c>
    </row>
    <row r="2603">
      <c r="A2603" s="0" t="inlineStr">
        <is>
          <t xml:space="preserve">2023-05-03</t>
        </is>
      </c>
      <c r="B2603" s="16">
        <v>45049</v>
      </c>
      <c r="C2603" s="8">
        <v>30.65</v>
      </c>
      <c r="D2603" s="4">
        <v>45554489</v>
      </c>
      <c r="E2603" s="0" t="str">
        <f>"may23"</f>
        <v>may23</v>
      </c>
      <c r="F2603" s="4">
        <v>0</v>
      </c>
    </row>
    <row r="2604">
      <c r="A2604" s="0" t="inlineStr">
        <is>
          <t xml:space="preserve">2023-05-04</t>
        </is>
      </c>
      <c r="B2604" s="16">
        <v>45050</v>
      </c>
      <c r="C2604" s="8">
        <v>31.24</v>
      </c>
      <c r="D2604" s="4">
        <v>46104019</v>
      </c>
      <c r="E2604" s="0" t="str">
        <f>"may23"</f>
        <v>may23</v>
      </c>
      <c r="F2604" s="4">
        <v>0</v>
      </c>
    </row>
    <row r="2605">
      <c r="A2605" s="0" t="inlineStr">
        <is>
          <t xml:space="preserve">2023-05-05</t>
        </is>
      </c>
      <c r="B2605" s="16">
        <v>45051</v>
      </c>
      <c r="C2605" s="8">
        <v>30.99</v>
      </c>
      <c r="D2605" s="4">
        <v>35024562</v>
      </c>
      <c r="E2605" s="0" t="str">
        <f>"may23"</f>
        <v>may23</v>
      </c>
      <c r="F2605" s="4">
        <v>0</v>
      </c>
    </row>
    <row r="2606">
      <c r="A2606" s="0" t="inlineStr">
        <is>
          <t xml:space="preserve">2023-05-08</t>
        </is>
      </c>
      <c r="B2606" s="16">
        <v>45054</v>
      </c>
      <c r="C2606" s="8">
        <v>30.77</v>
      </c>
      <c r="D2606" s="4">
        <v>30882801</v>
      </c>
      <c r="E2606" s="0" t="str">
        <f>"may23"</f>
        <v>may23</v>
      </c>
      <c r="F2606" s="4">
        <v>0</v>
      </c>
    </row>
    <row r="2607">
      <c r="A2607" s="0" t="inlineStr">
        <is>
          <t xml:space="preserve">2023-05-09</t>
        </is>
      </c>
      <c r="B2607" s="16">
        <v>45055</v>
      </c>
      <c r="C2607" s="8">
        <v>30.1</v>
      </c>
      <c r="D2607" s="4">
        <v>30706515</v>
      </c>
      <c r="E2607" s="0" t="str">
        <f>"may23"</f>
        <v>may23</v>
      </c>
      <c r="F2607" s="4">
        <v>0</v>
      </c>
    </row>
    <row r="2608">
      <c r="A2608" s="0" t="inlineStr">
        <is>
          <t xml:space="preserve">2023-05-10</t>
        </is>
      </c>
      <c r="B2608" s="16">
        <v>45056</v>
      </c>
      <c r="C2608" s="8">
        <v>29.97</v>
      </c>
      <c r="D2608" s="4">
        <v>40526521</v>
      </c>
      <c r="E2608" s="0" t="str">
        <f>"may23"</f>
        <v>may23</v>
      </c>
      <c r="F2608" s="4">
        <v>0</v>
      </c>
    </row>
    <row r="2609">
      <c r="A2609" s="0" t="inlineStr">
        <is>
          <t xml:space="preserve">2023-05-11</t>
        </is>
      </c>
      <c r="B2609" s="16">
        <v>45057</v>
      </c>
      <c r="C2609" s="8">
        <v>28.86</v>
      </c>
      <c r="D2609" s="4">
        <v>47144359</v>
      </c>
      <c r="E2609" s="0" t="str">
        <f>"may23"</f>
        <v>may23</v>
      </c>
      <c r="F2609" s="4">
        <v>0</v>
      </c>
    </row>
    <row r="2610">
      <c r="A2610" s="0" t="inlineStr">
        <is>
          <t xml:space="preserve">2023-05-12</t>
        </is>
      </c>
      <c r="B2610" s="16">
        <v>45058</v>
      </c>
      <c r="C2610" s="8">
        <v>28.95</v>
      </c>
      <c r="D2610" s="4">
        <v>24153820</v>
      </c>
      <c r="E2610" s="0" t="str">
        <f>"may23"</f>
        <v>may23</v>
      </c>
      <c r="F2610" s="4">
        <v>0</v>
      </c>
    </row>
    <row r="2611">
      <c r="A2611" s="0" t="inlineStr">
        <is>
          <t xml:space="preserve">2023-05-15</t>
        </is>
      </c>
      <c r="B2611" s="16">
        <v>45061</v>
      </c>
      <c r="C2611" s="8">
        <v>29.8</v>
      </c>
      <c r="D2611" s="4">
        <v>28717475</v>
      </c>
      <c r="E2611" s="0" t="str">
        <f>"may23"</f>
        <v>may23</v>
      </c>
      <c r="F2611" s="4">
        <v>0</v>
      </c>
    </row>
    <row r="2612">
      <c r="A2612" s="0" t="inlineStr">
        <is>
          <t xml:space="preserve">2023-05-16</t>
        </is>
      </c>
      <c r="B2612" s="16">
        <v>45062</v>
      </c>
      <c r="C2612" s="8">
        <v>29.22</v>
      </c>
      <c r="D2612" s="4">
        <v>22812040</v>
      </c>
      <c r="E2612" s="0" t="str">
        <f>"may23"</f>
        <v>may23</v>
      </c>
      <c r="F2612" s="4">
        <v>0</v>
      </c>
    </row>
    <row r="2613">
      <c r="A2613" s="0" t="inlineStr">
        <is>
          <t xml:space="preserve">2023-05-17</t>
        </is>
      </c>
      <c r="B2613" s="16">
        <v>45063</v>
      </c>
      <c r="C2613" s="8">
        <v>28.87</v>
      </c>
      <c r="D2613" s="4">
        <v>41667261</v>
      </c>
      <c r="E2613" s="0" t="str">
        <f>"may23"</f>
        <v>may23</v>
      </c>
      <c r="F2613" s="4">
        <v>0</v>
      </c>
    </row>
    <row r="2614">
      <c r="A2614" s="0" t="inlineStr">
        <is>
          <t xml:space="preserve">2023-05-18</t>
        </is>
      </c>
      <c r="B2614" s="16">
        <v>45064</v>
      </c>
      <c r="C2614" s="8">
        <v>29.68</v>
      </c>
      <c r="D2614" s="4">
        <v>36529193</v>
      </c>
      <c r="E2614" s="0" t="str">
        <f>"may23"</f>
        <v>may23</v>
      </c>
      <c r="F2614" s="4">
        <v>0</v>
      </c>
    </row>
    <row r="2615">
      <c r="A2615" s="0" t="inlineStr">
        <is>
          <t xml:space="preserve">2023-05-19</t>
        </is>
      </c>
      <c r="B2615" s="16">
        <v>45065</v>
      </c>
      <c r="C2615" s="8">
        <v>29.93</v>
      </c>
      <c r="D2615" s="4">
        <v>40682998</v>
      </c>
      <c r="E2615" s="0" t="str">
        <f>"may23"</f>
        <v>may23</v>
      </c>
      <c r="F2615" s="4">
        <v>0</v>
      </c>
    </row>
    <row r="2616">
      <c r="A2616" s="0" t="inlineStr">
        <is>
          <t xml:space="preserve">2023-05-22</t>
        </is>
      </c>
      <c r="B2616" s="16">
        <v>45068</v>
      </c>
      <c r="C2616" s="8">
        <v>30.28</v>
      </c>
      <c r="D2616" s="4">
        <v>28693438</v>
      </c>
      <c r="E2616" s="0" t="str">
        <f>"may23"</f>
        <v>may23</v>
      </c>
      <c r="F2616" s="4">
        <v>0</v>
      </c>
    </row>
    <row r="2617">
      <c r="A2617" s="0" t="inlineStr">
        <is>
          <t xml:space="preserve">2023-05-23</t>
        </is>
      </c>
      <c r="B2617" s="16">
        <v>45069</v>
      </c>
      <c r="C2617" s="8">
        <v>29.51</v>
      </c>
      <c r="D2617" s="4">
        <v>29400851</v>
      </c>
      <c r="E2617" s="0" t="str">
        <f>"may23"</f>
        <v>may23</v>
      </c>
      <c r="F2617" s="4">
        <v>0</v>
      </c>
    </row>
    <row r="2618">
      <c r="A2618" s="0" t="inlineStr">
        <is>
          <t xml:space="preserve">2023-05-24</t>
        </is>
      </c>
      <c r="B2618" s="16">
        <v>45070</v>
      </c>
      <c r="C2618" s="8">
        <v>29</v>
      </c>
      <c r="D2618" s="4">
        <v>28045840</v>
      </c>
      <c r="E2618" s="0" t="str">
        <f>"may23"</f>
        <v>may23</v>
      </c>
      <c r="F2618" s="4">
        <v>0</v>
      </c>
    </row>
    <row r="2619">
      <c r="A2619" s="0" t="inlineStr">
        <is>
          <t xml:space="preserve">2023-05-25</t>
        </is>
      </c>
      <c r="B2619" s="16">
        <v>45071</v>
      </c>
      <c r="C2619" s="8">
        <v>27.4</v>
      </c>
      <c r="D2619" s="4">
        <v>78009435</v>
      </c>
      <c r="E2619" s="0" t="str">
        <f>"may23"</f>
        <v>may23</v>
      </c>
      <c r="F2619" s="4">
        <v>0</v>
      </c>
    </row>
    <row r="2620">
      <c r="A2620" s="0" t="inlineStr">
        <is>
          <t xml:space="preserve">2023-05-26</t>
        </is>
      </c>
      <c r="B2620" s="16">
        <v>45072</v>
      </c>
      <c r="C2620" s="8">
        <v>29</v>
      </c>
      <c r="D2620" s="4">
        <v>71910621</v>
      </c>
      <c r="E2620" s="0" t="str">
        <f>"may23"</f>
        <v>may23</v>
      </c>
      <c r="F2620" s="4">
        <v>0</v>
      </c>
    </row>
    <row r="2621">
      <c r="A2621" s="0" t="inlineStr">
        <is>
          <t xml:space="preserve">2023-05-30</t>
        </is>
      </c>
      <c r="B2621" s="16">
        <v>45076</v>
      </c>
      <c r="C2621" s="8">
        <v>29.99</v>
      </c>
      <c r="D2621" s="4">
        <v>54874794</v>
      </c>
      <c r="E2621" s="0" t="str">
        <f>"may23"</f>
        <v>may23</v>
      </c>
      <c r="F2621" s="4">
        <v>0</v>
      </c>
    </row>
    <row r="2622">
      <c r="A2622" s="0" t="inlineStr">
        <is>
          <t xml:space="preserve">2023-05-31</t>
        </is>
      </c>
      <c r="B2622" s="16">
        <v>45077</v>
      </c>
      <c r="C2622" s="8">
        <v>31.44</v>
      </c>
      <c r="D2622" s="4">
        <v>136243756</v>
      </c>
      <c r="E2622" s="0" t="str">
        <f>"may23"</f>
        <v>may23</v>
      </c>
      <c r="F2622" s="4">
        <v>1</v>
      </c>
    </row>
    <row r="2623">
      <c r="A2623" s="0" t="inlineStr">
        <is>
          <t xml:space="preserve">2023-06-01</t>
        </is>
      </c>
      <c r="B2623" s="16">
        <v>45078</v>
      </c>
      <c r="C2623" s="8">
        <v>31.13</v>
      </c>
      <c r="D2623" s="4">
        <v>52667368</v>
      </c>
      <c r="E2623" s="0" t="str">
        <f>"jun23"</f>
        <v>jun23</v>
      </c>
      <c r="F2623" s="4">
        <v>0</v>
      </c>
    </row>
    <row r="2624">
      <c r="A2624" s="0" t="inlineStr">
        <is>
          <t xml:space="preserve">2023-06-02</t>
        </is>
      </c>
      <c r="B2624" s="16">
        <v>45079</v>
      </c>
      <c r="C2624" s="8">
        <v>31.31</v>
      </c>
      <c r="D2624" s="4">
        <v>36520957</v>
      </c>
      <c r="E2624" s="0" t="str">
        <f>"jun23"</f>
        <v>jun23</v>
      </c>
      <c r="F2624" s="4">
        <v>0</v>
      </c>
    </row>
    <row r="2625">
      <c r="A2625" s="0" t="inlineStr">
        <is>
          <t xml:space="preserve">2023-06-05</t>
        </is>
      </c>
      <c r="B2625" s="16">
        <v>45082</v>
      </c>
      <c r="C2625" s="8">
        <v>29.86</v>
      </c>
      <c r="D2625" s="4">
        <v>48244128</v>
      </c>
      <c r="E2625" s="0" t="str">
        <f>"jun23"</f>
        <v>jun23</v>
      </c>
      <c r="F2625" s="4">
        <v>0</v>
      </c>
    </row>
    <row r="2626">
      <c r="A2626" s="0" t="inlineStr">
        <is>
          <t xml:space="preserve">2023-06-06</t>
        </is>
      </c>
      <c r="B2626" s="16">
        <v>45083</v>
      </c>
      <c r="C2626" s="8">
        <v>30.96</v>
      </c>
      <c r="D2626" s="4">
        <v>42295293</v>
      </c>
      <c r="E2626" s="0" t="str">
        <f>"jun23"</f>
        <v>jun23</v>
      </c>
      <c r="F2626" s="4">
        <v>0</v>
      </c>
    </row>
    <row r="2627">
      <c r="A2627" s="0" t="inlineStr">
        <is>
          <t xml:space="preserve">2023-06-07</t>
        </is>
      </c>
      <c r="B2627" s="16">
        <v>45084</v>
      </c>
      <c r="C2627" s="8">
        <v>31.28</v>
      </c>
      <c r="D2627" s="4">
        <v>39097992</v>
      </c>
      <c r="E2627" s="0" t="str">
        <f>"jun23"</f>
        <v>jun23</v>
      </c>
      <c r="F2627" s="4">
        <v>0</v>
      </c>
    </row>
    <row r="2628">
      <c r="A2628" s="0" t="inlineStr">
        <is>
          <t xml:space="preserve">2023-06-08</t>
        </is>
      </c>
      <c r="B2628" s="16">
        <v>45085</v>
      </c>
      <c r="C2628" s="8">
        <v>31.82</v>
      </c>
      <c r="D2628" s="4">
        <v>35198952</v>
      </c>
      <c r="E2628" s="0" t="str">
        <f>"jun23"</f>
        <v>jun23</v>
      </c>
      <c r="F2628" s="4">
        <v>0</v>
      </c>
    </row>
    <row r="2629">
      <c r="A2629" s="0" t="inlineStr">
        <is>
          <t xml:space="preserve">2023-06-09</t>
        </is>
      </c>
      <c r="B2629" s="16">
        <v>45086</v>
      </c>
      <c r="C2629" s="8">
        <v>31.34</v>
      </c>
      <c r="D2629" s="4">
        <v>40227073</v>
      </c>
      <c r="E2629" s="0" t="str">
        <f>"jun23"</f>
        <v>jun23</v>
      </c>
      <c r="F2629" s="4">
        <v>0</v>
      </c>
    </row>
    <row r="2630">
      <c r="A2630" s="0" t="inlineStr">
        <is>
          <t xml:space="preserve">2023-06-12</t>
        </is>
      </c>
      <c r="B2630" s="16">
        <v>45089</v>
      </c>
      <c r="C2630" s="8">
        <v>33.07</v>
      </c>
      <c r="D2630" s="4">
        <v>59926114</v>
      </c>
      <c r="E2630" s="0" t="str">
        <f>"jun23"</f>
        <v>jun23</v>
      </c>
      <c r="F2630" s="4">
        <v>0</v>
      </c>
    </row>
    <row r="2631">
      <c r="A2631" s="0" t="inlineStr">
        <is>
          <t xml:space="preserve">2023-06-13</t>
        </is>
      </c>
      <c r="B2631" s="16">
        <v>45090</v>
      </c>
      <c r="C2631" s="8">
        <v>33.91</v>
      </c>
      <c r="D2631" s="4">
        <v>51990041</v>
      </c>
      <c r="E2631" s="0" t="str">
        <f>"jun23"</f>
        <v>jun23</v>
      </c>
      <c r="F2631" s="4">
        <v>0</v>
      </c>
    </row>
    <row r="2632">
      <c r="A2632" s="0" t="inlineStr">
        <is>
          <t xml:space="preserve">2023-06-14</t>
        </is>
      </c>
      <c r="B2632" s="16">
        <v>45091</v>
      </c>
      <c r="C2632" s="8">
        <v>35.58</v>
      </c>
      <c r="D2632" s="4">
        <v>74404291</v>
      </c>
      <c r="E2632" s="0" t="str">
        <f>"jun23"</f>
        <v>jun23</v>
      </c>
      <c r="F2632" s="4">
        <v>0</v>
      </c>
    </row>
    <row r="2633">
      <c r="A2633" s="0" t="inlineStr">
        <is>
          <t xml:space="preserve">2023-06-15</t>
        </is>
      </c>
      <c r="B2633" s="16">
        <v>45092</v>
      </c>
      <c r="C2633" s="8">
        <v>35.82</v>
      </c>
      <c r="D2633" s="4">
        <v>67676296</v>
      </c>
      <c r="E2633" s="0" t="str">
        <f>"jun23"</f>
        <v>jun23</v>
      </c>
      <c r="F2633" s="4">
        <v>0</v>
      </c>
    </row>
    <row r="2634">
      <c r="A2634" s="0" t="inlineStr">
        <is>
          <t xml:space="preserve">2023-06-16</t>
        </is>
      </c>
      <c r="B2634" s="16">
        <v>45093</v>
      </c>
      <c r="C2634" s="8">
        <v>36.37</v>
      </c>
      <c r="D2634" s="4">
        <v>110240279</v>
      </c>
      <c r="E2634" s="0" t="str">
        <f>"jun23"</f>
        <v>jun23</v>
      </c>
      <c r="F2634" s="4">
        <v>0</v>
      </c>
    </row>
    <row r="2635">
      <c r="A2635" s="0" t="inlineStr">
        <is>
          <t xml:space="preserve">2023-06-20</t>
        </is>
      </c>
      <c r="B2635" s="16">
        <v>45097</v>
      </c>
      <c r="C2635" s="8">
        <v>35</v>
      </c>
      <c r="D2635" s="4">
        <v>65970238</v>
      </c>
      <c r="E2635" s="0" t="str">
        <f>"jun23"</f>
        <v>jun23</v>
      </c>
      <c r="F2635" s="4">
        <v>0</v>
      </c>
    </row>
    <row r="2636">
      <c r="A2636" s="0" t="inlineStr">
        <is>
          <t xml:space="preserve">2023-06-21</t>
        </is>
      </c>
      <c r="B2636" s="16">
        <v>45098</v>
      </c>
      <c r="C2636" s="8">
        <v>32.9</v>
      </c>
      <c r="D2636" s="4">
        <v>70973521</v>
      </c>
      <c r="E2636" s="0" t="str">
        <f>"jun23"</f>
        <v>jun23</v>
      </c>
      <c r="F2636" s="4">
        <v>0</v>
      </c>
    </row>
    <row r="2637">
      <c r="A2637" s="0" t="inlineStr">
        <is>
          <t xml:space="preserve">2023-06-22</t>
        </is>
      </c>
      <c r="B2637" s="16">
        <v>45099</v>
      </c>
      <c r="C2637" s="8">
        <v>32.71</v>
      </c>
      <c r="D2637" s="4">
        <v>45740308</v>
      </c>
      <c r="E2637" s="0" t="str">
        <f>"jun23"</f>
        <v>jun23</v>
      </c>
      <c r="F2637" s="4">
        <v>0</v>
      </c>
    </row>
    <row r="2638">
      <c r="A2638" s="0" t="inlineStr">
        <is>
          <t xml:space="preserve">2023-06-23</t>
        </is>
      </c>
      <c r="B2638" s="16">
        <v>45100</v>
      </c>
      <c r="C2638" s="8">
        <v>33</v>
      </c>
      <c r="D2638" s="4">
        <v>46327140</v>
      </c>
      <c r="E2638" s="0" t="str">
        <f>"jun23"</f>
        <v>jun23</v>
      </c>
      <c r="F2638" s="4">
        <v>0</v>
      </c>
    </row>
    <row r="2639">
      <c r="A2639" s="0" t="inlineStr">
        <is>
          <t xml:space="preserve">2023-06-26</t>
        </is>
      </c>
      <c r="B2639" s="16">
        <v>45103</v>
      </c>
      <c r="C2639" s="8">
        <v>33.34</v>
      </c>
      <c r="D2639" s="4">
        <v>38952369</v>
      </c>
      <c r="E2639" s="0" t="str">
        <f>"jun23"</f>
        <v>jun23</v>
      </c>
      <c r="F2639" s="4">
        <v>0</v>
      </c>
    </row>
    <row r="2640">
      <c r="A2640" s="0" t="inlineStr">
        <is>
          <t xml:space="preserve">2023-06-27</t>
        </is>
      </c>
      <c r="B2640" s="16">
        <v>45104</v>
      </c>
      <c r="C2640" s="8">
        <v>34.1</v>
      </c>
      <c r="D2640" s="4">
        <v>33038923</v>
      </c>
      <c r="E2640" s="0" t="str">
        <f>"jun23"</f>
        <v>jun23</v>
      </c>
      <c r="F2640" s="4">
        <v>0</v>
      </c>
    </row>
    <row r="2641">
      <c r="A2641" s="0" t="inlineStr">
        <is>
          <t xml:space="preserve">2023-06-28</t>
        </is>
      </c>
      <c r="B2641" s="16">
        <v>45105</v>
      </c>
      <c r="C2641" s="8">
        <v>33.57</v>
      </c>
      <c r="D2641" s="4">
        <v>33906877</v>
      </c>
      <c r="E2641" s="0" t="str">
        <f>"jun23"</f>
        <v>jun23</v>
      </c>
      <c r="F2641" s="4">
        <v>0</v>
      </c>
    </row>
    <row r="2642">
      <c r="A2642" s="0" t="inlineStr">
        <is>
          <t xml:space="preserve">2023-06-29</t>
        </is>
      </c>
      <c r="B2642" s="16">
        <v>45106</v>
      </c>
      <c r="C2642" s="8">
        <v>32.91</v>
      </c>
      <c r="D2642" s="4">
        <v>38312970</v>
      </c>
      <c r="E2642" s="0" t="str">
        <f>"jun23"</f>
        <v>jun23</v>
      </c>
      <c r="F2642" s="4">
        <v>0</v>
      </c>
    </row>
    <row r="2643">
      <c r="A2643" s="0" t="inlineStr">
        <is>
          <t xml:space="preserve">2023-06-30</t>
        </is>
      </c>
      <c r="B2643" s="16">
        <v>45107</v>
      </c>
      <c r="C2643" s="8">
        <v>33.44</v>
      </c>
      <c r="D2643" s="4">
        <v>33811252</v>
      </c>
      <c r="E2643" s="0" t="str">
        <f>"jun23"</f>
        <v>jun23</v>
      </c>
      <c r="F2643" s="4">
        <v>1</v>
      </c>
    </row>
    <row r="2644">
      <c r="A2644" s="0" t="inlineStr">
        <is>
          <t xml:space="preserve">2023-07-03</t>
        </is>
      </c>
      <c r="B2644" s="16">
        <v>45110</v>
      </c>
      <c r="C2644" s="8">
        <v>33.62</v>
      </c>
      <c r="D2644" s="4">
        <v>15752979</v>
      </c>
      <c r="E2644" s="0" t="str">
        <f>"jul23"</f>
        <v>jul23</v>
      </c>
      <c r="F2644" s="4">
        <v>0</v>
      </c>
    </row>
    <row r="2645">
      <c r="A2645" s="0" t="inlineStr">
        <is>
          <t xml:space="preserve">2023-07-05</t>
        </is>
      </c>
      <c r="B2645" s="16">
        <v>45112</v>
      </c>
      <c r="C2645" s="8">
        <v>32.51</v>
      </c>
      <c r="D2645" s="4">
        <v>37664722</v>
      </c>
      <c r="E2645" s="0" t="str">
        <f>"jul23"</f>
        <v>jul23</v>
      </c>
      <c r="F2645" s="4">
        <v>0</v>
      </c>
    </row>
    <row r="2646">
      <c r="A2646" s="0" t="inlineStr">
        <is>
          <t xml:space="preserve">2023-07-06</t>
        </is>
      </c>
      <c r="B2646" s="16">
        <v>45113</v>
      </c>
      <c r="C2646" s="8">
        <v>31.97</v>
      </c>
      <c r="D2646" s="4">
        <v>41711442</v>
      </c>
      <c r="E2646" s="0" t="str">
        <f>"jul23"</f>
        <v>jul23</v>
      </c>
      <c r="F2646" s="4">
        <v>0</v>
      </c>
    </row>
    <row r="2647">
      <c r="A2647" s="0" t="inlineStr">
        <is>
          <t xml:space="preserve">2023-07-07</t>
        </is>
      </c>
      <c r="B2647" s="16">
        <v>45114</v>
      </c>
      <c r="C2647" s="8">
        <v>31.85</v>
      </c>
      <c r="D2647" s="4">
        <v>28356250</v>
      </c>
      <c r="E2647" s="0" t="str">
        <f>"jul23"</f>
        <v>jul23</v>
      </c>
      <c r="F2647" s="4">
        <v>0</v>
      </c>
    </row>
    <row r="2648">
      <c r="A2648" s="0" t="inlineStr">
        <is>
          <t xml:space="preserve">2023-07-10</t>
        </is>
      </c>
      <c r="B2648" s="16">
        <v>45117</v>
      </c>
      <c r="C2648" s="8">
        <v>32.74</v>
      </c>
      <c r="D2648" s="4">
        <v>36305658</v>
      </c>
      <c r="E2648" s="0" t="str">
        <f>"jul23"</f>
        <v>jul23</v>
      </c>
      <c r="F2648" s="4">
        <v>0</v>
      </c>
    </row>
    <row r="2649">
      <c r="A2649" s="0" t="inlineStr">
        <is>
          <t xml:space="preserve">2023-07-11</t>
        </is>
      </c>
      <c r="B2649" s="16">
        <v>45118</v>
      </c>
      <c r="C2649" s="8">
        <v>33.3</v>
      </c>
      <c r="D2649" s="4">
        <v>28148832</v>
      </c>
      <c r="E2649" s="0" t="str">
        <f>"jul23"</f>
        <v>jul23</v>
      </c>
      <c r="F2649" s="4">
        <v>0</v>
      </c>
    </row>
    <row r="2650">
      <c r="A2650" s="0" t="inlineStr">
        <is>
          <t xml:space="preserve">2023-07-12</t>
        </is>
      </c>
      <c r="B2650" s="16">
        <v>45119</v>
      </c>
      <c r="C2650" s="8">
        <v>33.98</v>
      </c>
      <c r="D2650" s="4">
        <v>37762215</v>
      </c>
      <c r="E2650" s="0" t="str">
        <f>"jul23"</f>
        <v>jul23</v>
      </c>
      <c r="F2650" s="4">
        <v>0</v>
      </c>
    </row>
    <row r="2651">
      <c r="A2651" s="0" t="inlineStr">
        <is>
          <t xml:space="preserve">2023-07-13</t>
        </is>
      </c>
      <c r="B2651" s="16">
        <v>45120</v>
      </c>
      <c r="C2651" s="8">
        <v>33.87</v>
      </c>
      <c r="D2651" s="4">
        <v>32745752</v>
      </c>
      <c r="E2651" s="0" t="str">
        <f>"jul23"</f>
        <v>jul23</v>
      </c>
      <c r="F2651" s="4">
        <v>0</v>
      </c>
    </row>
    <row r="2652">
      <c r="A2652" s="0" t="inlineStr">
        <is>
          <t xml:space="preserve">2023-07-14</t>
        </is>
      </c>
      <c r="B2652" s="16">
        <v>45121</v>
      </c>
      <c r="C2652" s="8">
        <v>33.15</v>
      </c>
      <c r="D2652" s="4">
        <v>30438659</v>
      </c>
      <c r="E2652" s="0" t="str">
        <f>"jul23"</f>
        <v>jul23</v>
      </c>
      <c r="F2652" s="4">
        <v>0</v>
      </c>
    </row>
    <row r="2653">
      <c r="A2653" s="0" t="inlineStr">
        <is>
          <t xml:space="preserve">2023-07-17</t>
        </is>
      </c>
      <c r="B2653" s="16">
        <v>45124</v>
      </c>
      <c r="C2653" s="8">
        <v>34.37</v>
      </c>
      <c r="D2653" s="4">
        <v>34111173</v>
      </c>
      <c r="E2653" s="0" t="str">
        <f>"jul23"</f>
        <v>jul23</v>
      </c>
      <c r="F2653" s="4">
        <v>0</v>
      </c>
    </row>
    <row r="2654">
      <c r="A2654" s="0" t="inlineStr">
        <is>
          <t xml:space="preserve">2023-07-18</t>
        </is>
      </c>
      <c r="B2654" s="16">
        <v>45125</v>
      </c>
      <c r="C2654" s="8">
        <v>34.5</v>
      </c>
      <c r="D2654" s="4">
        <v>29679514</v>
      </c>
      <c r="E2654" s="0" t="str">
        <f>"jul23"</f>
        <v>jul23</v>
      </c>
      <c r="F2654" s="4">
        <v>0</v>
      </c>
    </row>
    <row r="2655">
      <c r="A2655" s="0" t="inlineStr">
        <is>
          <t xml:space="preserve">2023-07-19</t>
        </is>
      </c>
      <c r="B2655" s="16">
        <v>45126</v>
      </c>
      <c r="C2655" s="8">
        <v>34.46</v>
      </c>
      <c r="D2655" s="4">
        <v>26486676</v>
      </c>
      <c r="E2655" s="0" t="str">
        <f>"jul23"</f>
        <v>jul23</v>
      </c>
      <c r="F2655" s="4">
        <v>0</v>
      </c>
    </row>
    <row r="2656">
      <c r="A2656" s="0" t="inlineStr">
        <is>
          <t xml:space="preserve">2023-07-20</t>
        </is>
      </c>
      <c r="B2656" s="16">
        <v>45127</v>
      </c>
      <c r="C2656" s="8">
        <v>33.37</v>
      </c>
      <c r="D2656" s="4">
        <v>37877996</v>
      </c>
      <c r="E2656" s="0" t="str">
        <f>"jul23"</f>
        <v>jul23</v>
      </c>
      <c r="F2656" s="4">
        <v>0</v>
      </c>
    </row>
    <row r="2657">
      <c r="A2657" s="0" t="inlineStr">
        <is>
          <t xml:space="preserve">2023-07-21</t>
        </is>
      </c>
      <c r="B2657" s="16">
        <v>45128</v>
      </c>
      <c r="C2657" s="8">
        <v>34.02</v>
      </c>
      <c r="D2657" s="4">
        <v>79736956</v>
      </c>
      <c r="E2657" s="0" t="str">
        <f>"jul23"</f>
        <v>jul23</v>
      </c>
      <c r="F2657" s="4">
        <v>0</v>
      </c>
    </row>
    <row r="2658">
      <c r="A2658" s="0" t="inlineStr">
        <is>
          <t xml:space="preserve">2023-07-24</t>
        </is>
      </c>
      <c r="B2658" s="16">
        <v>45131</v>
      </c>
      <c r="C2658" s="8">
        <v>33.63</v>
      </c>
      <c r="D2658" s="4">
        <v>25283783</v>
      </c>
      <c r="E2658" s="0" t="str">
        <f>"jul23"</f>
        <v>jul23</v>
      </c>
      <c r="F2658" s="4">
        <v>0</v>
      </c>
    </row>
    <row r="2659">
      <c r="A2659" s="0" t="inlineStr">
        <is>
          <t xml:space="preserve">2023-07-25</t>
        </is>
      </c>
      <c r="B2659" s="16">
        <v>45132</v>
      </c>
      <c r="C2659" s="8">
        <v>34.1</v>
      </c>
      <c r="D2659" s="4">
        <v>31771091</v>
      </c>
      <c r="E2659" s="0" t="str">
        <f>"jul23"</f>
        <v>jul23</v>
      </c>
      <c r="F2659" s="4">
        <v>0</v>
      </c>
    </row>
    <row r="2660">
      <c r="A2660" s="0" t="inlineStr">
        <is>
          <t xml:space="preserve">2023-07-26</t>
        </is>
      </c>
      <c r="B2660" s="16">
        <v>45133</v>
      </c>
      <c r="C2660" s="8">
        <v>34.36</v>
      </c>
      <c r="D2660" s="4">
        <v>32643239</v>
      </c>
      <c r="E2660" s="0" t="str">
        <f>"jul23"</f>
        <v>jul23</v>
      </c>
      <c r="F2660" s="4">
        <v>0</v>
      </c>
    </row>
    <row r="2661">
      <c r="A2661" s="0" t="inlineStr">
        <is>
          <t xml:space="preserve">2023-07-27</t>
        </is>
      </c>
      <c r="B2661" s="16">
        <v>45134</v>
      </c>
      <c r="C2661" s="8">
        <v>34.55</v>
      </c>
      <c r="D2661" s="4">
        <v>58890821</v>
      </c>
      <c r="E2661" s="0" t="str">
        <f>"jul23"</f>
        <v>jul23</v>
      </c>
      <c r="F2661" s="4">
        <v>0</v>
      </c>
    </row>
    <row r="2662">
      <c r="A2662" s="0" t="inlineStr">
        <is>
          <t xml:space="preserve">2023-07-28</t>
        </is>
      </c>
      <c r="B2662" s="16">
        <v>45135</v>
      </c>
      <c r="C2662" s="8">
        <v>36.83</v>
      </c>
      <c r="D2662" s="4">
        <v>90863013</v>
      </c>
      <c r="E2662" s="0" t="str">
        <f>"jul23"</f>
        <v>jul23</v>
      </c>
      <c r="F2662" s="4">
        <v>0</v>
      </c>
    </row>
    <row r="2663">
      <c r="A2663" s="0" t="inlineStr">
        <is>
          <t xml:space="preserve">2023-07-31</t>
        </is>
      </c>
      <c r="B2663" s="16">
        <v>45138</v>
      </c>
      <c r="C2663" s="8">
        <v>35.77</v>
      </c>
      <c r="D2663" s="4">
        <v>55630700</v>
      </c>
      <c r="E2663" s="0" t="str">
        <f>"jul23"</f>
        <v>jul23</v>
      </c>
      <c r="F2663" s="4">
        <v>1</v>
      </c>
    </row>
    <row r="2664">
      <c r="A2664" s="0" t="inlineStr">
        <is>
          <t xml:space="preserve">2023-08-01</t>
        </is>
      </c>
      <c r="B2664" s="16">
        <v>45139</v>
      </c>
      <c r="C2664" s="8">
        <v>35.8</v>
      </c>
      <c r="D2664" s="4">
        <v>24743393</v>
      </c>
      <c r="E2664" s="0" t="str">
        <f>"aug23"</f>
        <v>aug23</v>
      </c>
      <c r="F2664" s="4">
        <v>0</v>
      </c>
    </row>
    <row r="2665">
      <c r="A2665" s="0" t="inlineStr">
        <is>
          <t xml:space="preserve">2023-08-02</t>
        </is>
      </c>
      <c r="B2665" s="16">
        <v>45140</v>
      </c>
      <c r="C2665" s="8">
        <v>34.39</v>
      </c>
      <c r="D2665" s="4">
        <v>39051971</v>
      </c>
      <c r="E2665" s="0" t="str">
        <f>"aug23"</f>
        <v>aug23</v>
      </c>
      <c r="F2665" s="4">
        <v>0</v>
      </c>
    </row>
    <row r="2666">
      <c r="A2666" s="0" t="inlineStr">
        <is>
          <t xml:space="preserve">2023-08-03</t>
        </is>
      </c>
      <c r="B2666" s="16">
        <v>45141</v>
      </c>
      <c r="C2666" s="8">
        <v>34.87</v>
      </c>
      <c r="D2666" s="4">
        <v>24864381</v>
      </c>
      <c r="E2666" s="0" t="str">
        <f>"aug23"</f>
        <v>aug23</v>
      </c>
      <c r="F2666" s="4">
        <v>0</v>
      </c>
    </row>
    <row r="2667">
      <c r="A2667" s="0" t="inlineStr">
        <is>
          <t xml:space="preserve">2023-08-04</t>
        </is>
      </c>
      <c r="B2667" s="16">
        <v>45142</v>
      </c>
      <c r="C2667" s="8">
        <v>35.14</v>
      </c>
      <c r="D2667" s="4">
        <v>26674897</v>
      </c>
      <c r="E2667" s="0" t="str">
        <f>"aug23"</f>
        <v>aug23</v>
      </c>
      <c r="F2667" s="4">
        <v>0</v>
      </c>
    </row>
    <row r="2668">
      <c r="A2668" s="0" t="inlineStr">
        <is>
          <t xml:space="preserve">2023-08-07</t>
        </is>
      </c>
      <c r="B2668" s="16">
        <v>45145</v>
      </c>
      <c r="C2668" s="8">
        <v>35.23</v>
      </c>
      <c r="D2668" s="4">
        <v>22486870</v>
      </c>
      <c r="E2668" s="0" t="str">
        <f>"aug23"</f>
        <v>aug23</v>
      </c>
      <c r="F2668" s="4">
        <v>0</v>
      </c>
    </row>
    <row r="2669">
      <c r="A2669" s="0" t="inlineStr">
        <is>
          <t xml:space="preserve">2023-08-08</t>
        </is>
      </c>
      <c r="B2669" s="16">
        <v>45146</v>
      </c>
      <c r="C2669" s="8">
        <v>35.02</v>
      </c>
      <c r="D2669" s="4">
        <v>34753598</v>
      </c>
      <c r="E2669" s="0" t="str">
        <f>"aug23"</f>
        <v>aug23</v>
      </c>
      <c r="F2669" s="4">
        <v>0</v>
      </c>
    </row>
    <row r="2670">
      <c r="A2670" s="0" t="inlineStr">
        <is>
          <t xml:space="preserve">2023-08-09</t>
        </is>
      </c>
      <c r="B2670" s="16">
        <v>45147</v>
      </c>
      <c r="C2670" s="8">
        <v>34.28</v>
      </c>
      <c r="D2670" s="4">
        <v>28720157</v>
      </c>
      <c r="E2670" s="0" t="str">
        <f>"aug23"</f>
        <v>aug23</v>
      </c>
      <c r="F2670" s="4">
        <v>0</v>
      </c>
    </row>
    <row r="2671">
      <c r="A2671" s="0" t="inlineStr">
        <is>
          <t xml:space="preserve">2023-08-10</t>
        </is>
      </c>
      <c r="B2671" s="16">
        <v>45148</v>
      </c>
      <c r="C2671" s="8">
        <v>34.68</v>
      </c>
      <c r="D2671" s="4">
        <v>30957295</v>
      </c>
      <c r="E2671" s="0" t="str">
        <f>"aug23"</f>
        <v>aug23</v>
      </c>
      <c r="F2671" s="4">
        <v>0</v>
      </c>
    </row>
    <row r="2672">
      <c r="A2672" s="0" t="inlineStr">
        <is>
          <t xml:space="preserve">2023-08-11</t>
        </is>
      </c>
      <c r="B2672" s="16">
        <v>45149</v>
      </c>
      <c r="C2672" s="8">
        <v>34.89</v>
      </c>
      <c r="D2672" s="4">
        <v>28783730</v>
      </c>
      <c r="E2672" s="0" t="str">
        <f>"aug23"</f>
        <v>aug23</v>
      </c>
      <c r="F2672" s="4">
        <v>0</v>
      </c>
    </row>
    <row r="2673">
      <c r="A2673" s="0" t="inlineStr">
        <is>
          <t xml:space="preserve">2023-08-14</t>
        </is>
      </c>
      <c r="B2673" s="16">
        <v>45152</v>
      </c>
      <c r="C2673" s="8">
        <v>35.68</v>
      </c>
      <c r="D2673" s="4">
        <v>36896056</v>
      </c>
      <c r="E2673" s="0" t="str">
        <f>"aug23"</f>
        <v>aug23</v>
      </c>
      <c r="F2673" s="4">
        <v>0</v>
      </c>
    </row>
    <row r="2674">
      <c r="A2674" s="0" t="inlineStr">
        <is>
          <t xml:space="preserve">2023-08-15</t>
        </is>
      </c>
      <c r="B2674" s="16">
        <v>45153</v>
      </c>
      <c r="C2674" s="8">
        <v>34.77</v>
      </c>
      <c r="D2674" s="4">
        <v>27420309</v>
      </c>
      <c r="E2674" s="0" t="str">
        <f>"aug23"</f>
        <v>aug23</v>
      </c>
      <c r="F2674" s="4">
        <v>0</v>
      </c>
    </row>
    <row r="2675">
      <c r="A2675" s="0" t="inlineStr">
        <is>
          <t xml:space="preserve">2023-08-16</t>
        </is>
      </c>
      <c r="B2675" s="16">
        <v>45154</v>
      </c>
      <c r="C2675" s="8">
        <v>33.53</v>
      </c>
      <c r="D2675" s="4">
        <v>35757254</v>
      </c>
      <c r="E2675" s="0" t="str">
        <f>"aug23"</f>
        <v>aug23</v>
      </c>
      <c r="F2675" s="4">
        <v>0</v>
      </c>
    </row>
    <row r="2676">
      <c r="A2676" s="0" t="inlineStr">
        <is>
          <t xml:space="preserve">2023-08-17</t>
        </is>
      </c>
      <c r="B2676" s="16">
        <v>45155</v>
      </c>
      <c r="C2676" s="8">
        <v>32.58</v>
      </c>
      <c r="D2676" s="4">
        <v>39906739</v>
      </c>
      <c r="E2676" s="0" t="str">
        <f>"aug23"</f>
        <v>aug23</v>
      </c>
      <c r="F2676" s="4">
        <v>0</v>
      </c>
    </row>
    <row r="2677">
      <c r="A2677" s="0" t="inlineStr">
        <is>
          <t xml:space="preserve">2023-08-18</t>
        </is>
      </c>
      <c r="B2677" s="16">
        <v>45156</v>
      </c>
      <c r="C2677" s="8">
        <v>32.75</v>
      </c>
      <c r="D2677" s="4">
        <v>23701056</v>
      </c>
      <c r="E2677" s="0" t="str">
        <f>"aug23"</f>
        <v>aug23</v>
      </c>
      <c r="F2677" s="4">
        <v>0</v>
      </c>
    </row>
    <row r="2678">
      <c r="A2678" s="0" t="inlineStr">
        <is>
          <t xml:space="preserve">2023-08-21</t>
        </is>
      </c>
      <c r="B2678" s="16">
        <v>45159</v>
      </c>
      <c r="C2678" s="8">
        <v>33.14</v>
      </c>
      <c r="D2678" s="4">
        <v>43718249</v>
      </c>
      <c r="E2678" s="0" t="str">
        <f>"aug23"</f>
        <v>aug23</v>
      </c>
      <c r="F2678" s="4">
        <v>0</v>
      </c>
    </row>
    <row r="2679">
      <c r="A2679" s="0" t="inlineStr">
        <is>
          <t xml:space="preserve">2023-08-22</t>
        </is>
      </c>
      <c r="B2679" s="16">
        <v>45160</v>
      </c>
      <c r="C2679" s="8">
        <v>32.89</v>
      </c>
      <c r="D2679" s="4">
        <v>23434190</v>
      </c>
      <c r="E2679" s="0" t="str">
        <f>"aug23"</f>
        <v>aug23</v>
      </c>
      <c r="F2679" s="4">
        <v>0</v>
      </c>
    </row>
    <row r="2680">
      <c r="A2680" s="0" t="inlineStr">
        <is>
          <t xml:space="preserve">2023-08-23</t>
        </is>
      </c>
      <c r="B2680" s="16">
        <v>45161</v>
      </c>
      <c r="C2680" s="8">
        <v>33.98</v>
      </c>
      <c r="D2680" s="4">
        <v>32324309</v>
      </c>
      <c r="E2680" s="0" t="str">
        <f>"aug23"</f>
        <v>aug23</v>
      </c>
      <c r="F2680" s="4">
        <v>0</v>
      </c>
    </row>
    <row r="2681">
      <c r="A2681" s="0" t="inlineStr">
        <is>
          <t xml:space="preserve">2023-08-24</t>
        </is>
      </c>
      <c r="B2681" s="16">
        <v>45162</v>
      </c>
      <c r="C2681" s="8">
        <v>32.59</v>
      </c>
      <c r="D2681" s="4">
        <v>37930960</v>
      </c>
      <c r="E2681" s="0" t="str">
        <f>"aug23"</f>
        <v>aug23</v>
      </c>
      <c r="F2681" s="4">
        <v>0</v>
      </c>
    </row>
    <row r="2682">
      <c r="A2682" s="0" t="inlineStr">
        <is>
          <t xml:space="preserve">2023-08-25</t>
        </is>
      </c>
      <c r="B2682" s="16">
        <v>45163</v>
      </c>
      <c r="C2682" s="8">
        <v>33.25</v>
      </c>
      <c r="D2682" s="4">
        <v>27324810</v>
      </c>
      <c r="E2682" s="0" t="str">
        <f>"aug23"</f>
        <v>aug23</v>
      </c>
      <c r="F2682" s="4">
        <v>0</v>
      </c>
    </row>
    <row r="2683">
      <c r="A2683" s="0" t="inlineStr">
        <is>
          <t xml:space="preserve">2023-08-28</t>
        </is>
      </c>
      <c r="B2683" s="16">
        <v>45166</v>
      </c>
      <c r="C2683" s="8">
        <v>33.62</v>
      </c>
      <c r="D2683" s="4">
        <v>22341778</v>
      </c>
      <c r="E2683" s="0" t="str">
        <f>"aug23"</f>
        <v>aug23</v>
      </c>
      <c r="F2683" s="4">
        <v>0</v>
      </c>
    </row>
    <row r="2684">
      <c r="A2684" s="0" t="inlineStr">
        <is>
          <t xml:space="preserve">2023-08-29</t>
        </is>
      </c>
      <c r="B2684" s="16">
        <v>45167</v>
      </c>
      <c r="C2684" s="8">
        <v>34.31</v>
      </c>
      <c r="D2684" s="4">
        <v>29943629</v>
      </c>
      <c r="E2684" s="0" t="str">
        <f>"aug23"</f>
        <v>aug23</v>
      </c>
      <c r="F2684" s="4">
        <v>0</v>
      </c>
    </row>
    <row r="2685">
      <c r="A2685" s="0" t="inlineStr">
        <is>
          <t xml:space="preserve">2023-08-30</t>
        </is>
      </c>
      <c r="B2685" s="16">
        <v>45168</v>
      </c>
      <c r="C2685" s="8">
        <v>34.53</v>
      </c>
      <c r="D2685" s="4">
        <v>26279156</v>
      </c>
      <c r="E2685" s="0" t="str">
        <f>"aug23"</f>
        <v>aug23</v>
      </c>
      <c r="F2685" s="4">
        <v>0</v>
      </c>
    </row>
    <row r="2686">
      <c r="A2686" s="0" t="inlineStr">
        <is>
          <t xml:space="preserve">2023-08-31</t>
        </is>
      </c>
      <c r="B2686" s="16">
        <v>45169</v>
      </c>
      <c r="C2686" s="8">
        <v>35.14</v>
      </c>
      <c r="D2686" s="4">
        <v>48157583</v>
      </c>
      <c r="E2686" s="0" t="str">
        <f>"aug23"</f>
        <v>aug23</v>
      </c>
      <c r="F2686" s="4">
        <v>1</v>
      </c>
    </row>
    <row r="2687">
      <c r="A2687" s="0" t="inlineStr">
        <is>
          <t xml:space="preserve">2023-09-01</t>
        </is>
      </c>
      <c r="B2687" s="16">
        <v>45170</v>
      </c>
      <c r="C2687" s="8">
        <v>36.61</v>
      </c>
      <c r="D2687" s="4">
        <v>43808478</v>
      </c>
      <c r="E2687" s="0" t="str">
        <f>"sep23"</f>
        <v>sep23</v>
      </c>
      <c r="F2687" s="4">
        <v>0</v>
      </c>
    </row>
    <row r="2688">
      <c r="A2688" s="0" t="inlineStr">
        <is>
          <t xml:space="preserve">2023-09-05</t>
        </is>
      </c>
      <c r="B2688" s="16">
        <v>45174</v>
      </c>
      <c r="C2688" s="8">
        <v>36.71</v>
      </c>
      <c r="D2688" s="4">
        <v>43379356</v>
      </c>
      <c r="E2688" s="0" t="str">
        <f>"sep23"</f>
        <v>sep23</v>
      </c>
      <c r="F2688" s="4">
        <v>0</v>
      </c>
    </row>
    <row r="2689">
      <c r="A2689" s="0" t="inlineStr">
        <is>
          <t xml:space="preserve">2023-09-06</t>
        </is>
      </c>
      <c r="B2689" s="16">
        <v>45175</v>
      </c>
      <c r="C2689" s="8">
        <v>36.98</v>
      </c>
      <c r="D2689" s="4">
        <v>39643390</v>
      </c>
      <c r="E2689" s="0" t="str">
        <f>"sep23"</f>
        <v>sep23</v>
      </c>
      <c r="F2689" s="4">
        <v>0</v>
      </c>
    </row>
    <row r="2690">
      <c r="A2690" s="0" t="inlineStr">
        <is>
          <t xml:space="preserve">2023-09-07</t>
        </is>
      </c>
      <c r="B2690" s="16">
        <v>45176</v>
      </c>
      <c r="C2690" s="8">
        <v>38.18</v>
      </c>
      <c r="D2690" s="4">
        <v>67659683</v>
      </c>
      <c r="E2690" s="0" t="str">
        <f>"sep23"</f>
        <v>sep23</v>
      </c>
      <c r="F2690" s="4">
        <v>0</v>
      </c>
    </row>
    <row r="2691">
      <c r="A2691" s="0" t="inlineStr">
        <is>
          <t xml:space="preserve">2023-09-08</t>
        </is>
      </c>
      <c r="B2691" s="16">
        <v>45177</v>
      </c>
      <c r="C2691" s="8">
        <v>38.01</v>
      </c>
      <c r="D2691" s="4">
        <v>44265054</v>
      </c>
      <c r="E2691" s="0" t="str">
        <f>"sep23"</f>
        <v>sep23</v>
      </c>
      <c r="F2691" s="4">
        <v>0</v>
      </c>
    </row>
    <row r="2692">
      <c r="A2692" s="0" t="inlineStr">
        <is>
          <t xml:space="preserve">2023-09-11</t>
        </is>
      </c>
      <c r="B2692" s="16">
        <v>45180</v>
      </c>
      <c r="C2692" s="8">
        <v>38.59</v>
      </c>
      <c r="D2692" s="4">
        <v>36349291</v>
      </c>
      <c r="E2692" s="0" t="str">
        <f>"sep23"</f>
        <v>sep23</v>
      </c>
      <c r="F2692" s="4">
        <v>0</v>
      </c>
    </row>
    <row r="2693">
      <c r="A2693" s="0" t="inlineStr">
        <is>
          <t xml:space="preserve">2023-09-12</t>
        </is>
      </c>
      <c r="B2693" s="16">
        <v>45181</v>
      </c>
      <c r="C2693" s="8">
        <v>38.86</v>
      </c>
      <c r="D2693" s="4">
        <v>55326564</v>
      </c>
      <c r="E2693" s="0" t="str">
        <f>"sep23"</f>
        <v>sep23</v>
      </c>
      <c r="F2693" s="4">
        <v>0</v>
      </c>
    </row>
    <row r="2694">
      <c r="A2694" s="0" t="inlineStr">
        <is>
          <t xml:space="preserve">2023-09-13</t>
        </is>
      </c>
      <c r="B2694" s="16">
        <v>45182</v>
      </c>
      <c r="C2694" s="8">
        <v>38.71</v>
      </c>
      <c r="D2694" s="4">
        <v>35407780</v>
      </c>
      <c r="E2694" s="0" t="str">
        <f>"sep23"</f>
        <v>sep23</v>
      </c>
      <c r="F2694" s="4">
        <v>0</v>
      </c>
    </row>
    <row r="2695">
      <c r="A2695" s="0" t="inlineStr">
        <is>
          <t xml:space="preserve">2023-09-14</t>
        </is>
      </c>
      <c r="B2695" s="16">
        <v>45183</v>
      </c>
      <c r="C2695" s="8">
        <v>38.67</v>
      </c>
      <c r="D2695" s="4">
        <v>30616490</v>
      </c>
      <c r="E2695" s="0" t="str">
        <f>"sep23"</f>
        <v>sep23</v>
      </c>
      <c r="F2695" s="4">
        <v>0</v>
      </c>
    </row>
    <row r="2696">
      <c r="A2696" s="0" t="inlineStr">
        <is>
          <t xml:space="preserve">2023-09-15</t>
        </is>
      </c>
      <c r="B2696" s="16">
        <v>45184</v>
      </c>
      <c r="C2696" s="8">
        <v>37.88</v>
      </c>
      <c r="D2696" s="4">
        <v>68881240</v>
      </c>
      <c r="E2696" s="0" t="str">
        <f>"sep23"</f>
        <v>sep23</v>
      </c>
      <c r="F2696" s="4">
        <v>0</v>
      </c>
    </row>
    <row r="2697">
      <c r="A2697" s="0" t="inlineStr">
        <is>
          <t xml:space="preserve">2023-09-18</t>
        </is>
      </c>
      <c r="B2697" s="16">
        <v>45187</v>
      </c>
      <c r="C2697" s="8">
        <v>37.99</v>
      </c>
      <c r="D2697" s="4">
        <v>29322150</v>
      </c>
      <c r="E2697" s="0" t="str">
        <f>"sep23"</f>
        <v>sep23</v>
      </c>
      <c r="F2697" s="4">
        <v>0</v>
      </c>
    </row>
    <row r="2698">
      <c r="A2698" s="0" t="inlineStr">
        <is>
          <t xml:space="preserve">2023-09-19</t>
        </is>
      </c>
      <c r="B2698" s="16">
        <v>45188</v>
      </c>
      <c r="C2698" s="8">
        <v>36.34</v>
      </c>
      <c r="D2698" s="4">
        <v>53288070</v>
      </c>
      <c r="E2698" s="0" t="str">
        <f>"sep23"</f>
        <v>sep23</v>
      </c>
      <c r="F2698" s="4">
        <v>0</v>
      </c>
    </row>
    <row r="2699">
      <c r="A2699" s="0" t="inlineStr">
        <is>
          <t xml:space="preserve">2023-09-20</t>
        </is>
      </c>
      <c r="B2699" s="16">
        <v>45189</v>
      </c>
      <c r="C2699" s="8">
        <v>34.69</v>
      </c>
      <c r="D2699" s="4">
        <v>57660829</v>
      </c>
      <c r="E2699" s="0" t="str">
        <f>"sep23"</f>
        <v>sep23</v>
      </c>
      <c r="F2699" s="4">
        <v>0</v>
      </c>
    </row>
    <row r="2700">
      <c r="A2700" s="0" t="inlineStr">
        <is>
          <t xml:space="preserve">2023-09-21</t>
        </is>
      </c>
      <c r="B2700" s="16">
        <v>45190</v>
      </c>
      <c r="C2700" s="8">
        <v>34.65</v>
      </c>
      <c r="D2700" s="4">
        <v>45240625</v>
      </c>
      <c r="E2700" s="0" t="str">
        <f>"sep23"</f>
        <v>sep23</v>
      </c>
      <c r="F2700" s="4">
        <v>0</v>
      </c>
    </row>
    <row r="2701">
      <c r="A2701" s="0" t="inlineStr">
        <is>
          <t xml:space="preserve">2023-09-22</t>
        </is>
      </c>
      <c r="B2701" s="16">
        <v>45191</v>
      </c>
      <c r="C2701" s="8">
        <v>34.18</v>
      </c>
      <c r="D2701" s="4">
        <v>29241605</v>
      </c>
      <c r="E2701" s="0" t="str">
        <f>"sep23"</f>
        <v>sep23</v>
      </c>
      <c r="F2701" s="4">
        <v>0</v>
      </c>
    </row>
    <row r="2702">
      <c r="A2702" s="0" t="inlineStr">
        <is>
          <t xml:space="preserve">2023-09-25</t>
        </is>
      </c>
      <c r="B2702" s="16">
        <v>45194</v>
      </c>
      <c r="C2702" s="8">
        <v>34.29</v>
      </c>
      <c r="D2702" s="4">
        <v>21729418</v>
      </c>
      <c r="E2702" s="0" t="str">
        <f>"sep23"</f>
        <v>sep23</v>
      </c>
      <c r="F2702" s="4">
        <v>0</v>
      </c>
    </row>
    <row r="2703">
      <c r="A2703" s="0" t="inlineStr">
        <is>
          <t xml:space="preserve">2023-09-26</t>
        </is>
      </c>
      <c r="B2703" s="16">
        <v>45195</v>
      </c>
      <c r="C2703" s="8">
        <v>33.83</v>
      </c>
      <c r="D2703" s="4">
        <v>34198291</v>
      </c>
      <c r="E2703" s="0" t="str">
        <f>"sep23"</f>
        <v>sep23</v>
      </c>
      <c r="F2703" s="4">
        <v>0</v>
      </c>
    </row>
    <row r="2704">
      <c r="A2704" s="0" t="inlineStr">
        <is>
          <t xml:space="preserve">2023-09-27</t>
        </is>
      </c>
      <c r="B2704" s="16">
        <v>45196</v>
      </c>
      <c r="C2704" s="8">
        <v>34.61</v>
      </c>
      <c r="D2704" s="4">
        <v>44369070</v>
      </c>
      <c r="E2704" s="0" t="str">
        <f>"sep23"</f>
        <v>sep23</v>
      </c>
      <c r="F2704" s="4">
        <v>0</v>
      </c>
    </row>
    <row r="2705">
      <c r="A2705" s="0" t="inlineStr">
        <is>
          <t xml:space="preserve">2023-09-28</t>
        </is>
      </c>
      <c r="B2705" s="16">
        <v>45197</v>
      </c>
      <c r="C2705" s="8">
        <v>35.18</v>
      </c>
      <c r="D2705" s="4">
        <v>32265276</v>
      </c>
      <c r="E2705" s="0" t="str">
        <f>"sep23"</f>
        <v>sep23</v>
      </c>
      <c r="F2705" s="4">
        <v>0</v>
      </c>
    </row>
    <row r="2706">
      <c r="A2706" s="0" t="inlineStr">
        <is>
          <t xml:space="preserve">2023-09-29</t>
        </is>
      </c>
      <c r="B2706" s="16">
        <v>45198</v>
      </c>
      <c r="C2706" s="8">
        <v>35.55</v>
      </c>
      <c r="D2706" s="4">
        <v>28763712</v>
      </c>
      <c r="E2706" s="0" t="str">
        <f>"sep23"</f>
        <v>sep23</v>
      </c>
      <c r="F2706" s="4">
        <v>1</v>
      </c>
    </row>
    <row r="2707">
      <c r="A2707" s="0" t="inlineStr">
        <is>
          <t xml:space="preserve">2023-10-02</t>
        </is>
      </c>
      <c r="B2707" s="16">
        <v>45201</v>
      </c>
      <c r="C2707" s="8">
        <v>35.46</v>
      </c>
      <c r="D2707" s="4">
        <v>26086163</v>
      </c>
      <c r="E2707" s="0" t="str">
        <f>"oct23"</f>
        <v>oct23</v>
      </c>
      <c r="F2707" s="4">
        <v>0</v>
      </c>
    </row>
    <row r="2708">
      <c r="A2708" s="0" t="inlineStr">
        <is>
          <t xml:space="preserve">2023-10-03</t>
        </is>
      </c>
      <c r="B2708" s="16">
        <v>45202</v>
      </c>
      <c r="C2708" s="8">
        <v>35.69</v>
      </c>
      <c r="D2708" s="4">
        <v>45292632</v>
      </c>
      <c r="E2708" s="0" t="str">
        <f>"oct23"</f>
        <v>oct23</v>
      </c>
      <c r="F2708" s="4">
        <v>0</v>
      </c>
    </row>
    <row r="2709">
      <c r="A2709" s="0" t="inlineStr">
        <is>
          <t xml:space="preserve">2023-10-04</t>
        </is>
      </c>
      <c r="B2709" s="16">
        <v>45203</v>
      </c>
      <c r="C2709" s="8">
        <v>35.93</v>
      </c>
      <c r="D2709" s="4">
        <v>39842200</v>
      </c>
      <c r="E2709" s="0" t="str">
        <f>"oct23"</f>
        <v>oct23</v>
      </c>
      <c r="F2709" s="4">
        <v>0</v>
      </c>
    </row>
    <row r="2710">
      <c r="A2710" s="0" t="inlineStr">
        <is>
          <t xml:space="preserve">2023-10-05</t>
        </is>
      </c>
      <c r="B2710" s="16">
        <v>45204</v>
      </c>
      <c r="C2710" s="8">
        <v>35.89</v>
      </c>
      <c r="D2710" s="4">
        <v>25771233</v>
      </c>
      <c r="E2710" s="0" t="str">
        <f>"oct23"</f>
        <v>oct23</v>
      </c>
      <c r="F2710" s="4">
        <v>0</v>
      </c>
    </row>
    <row r="2711">
      <c r="A2711" s="0" t="inlineStr">
        <is>
          <t xml:space="preserve">2023-10-06</t>
        </is>
      </c>
      <c r="B2711" s="16">
        <v>45205</v>
      </c>
      <c r="C2711" s="8">
        <v>36.19</v>
      </c>
      <c r="D2711" s="4">
        <v>33262158</v>
      </c>
      <c r="E2711" s="0" t="str">
        <f>"oct23"</f>
        <v>oct23</v>
      </c>
      <c r="F2711" s="4">
        <v>0</v>
      </c>
    </row>
    <row r="2712">
      <c r="A2712" s="0" t="inlineStr">
        <is>
          <t xml:space="preserve">2023-10-09</t>
        </is>
      </c>
      <c r="B2712" s="16">
        <v>45208</v>
      </c>
      <c r="C2712" s="8">
        <v>36.06</v>
      </c>
      <c r="D2712" s="4">
        <v>19376144</v>
      </c>
      <c r="E2712" s="0" t="str">
        <f>"oct23"</f>
        <v>oct23</v>
      </c>
      <c r="F2712" s="4">
        <v>0</v>
      </c>
    </row>
    <row r="2713">
      <c r="A2713" s="0" t="inlineStr">
        <is>
          <t xml:space="preserve">2023-10-10</t>
        </is>
      </c>
      <c r="B2713" s="16">
        <v>45209</v>
      </c>
      <c r="C2713" s="8">
        <v>36.43</v>
      </c>
      <c r="D2713" s="4">
        <v>24044104</v>
      </c>
      <c r="E2713" s="0" t="str">
        <f>"oct23"</f>
        <v>oct23</v>
      </c>
      <c r="F2713" s="4">
        <v>0</v>
      </c>
    </row>
    <row r="2714">
      <c r="A2714" s="0" t="inlineStr">
        <is>
          <t xml:space="preserve">2023-10-11</t>
        </is>
      </c>
      <c r="B2714" s="16">
        <v>45210</v>
      </c>
      <c r="C2714" s="8">
        <v>36.88</v>
      </c>
      <c r="D2714" s="4">
        <v>19262602</v>
      </c>
      <c r="E2714" s="0" t="str">
        <f>"oct23"</f>
        <v>oct23</v>
      </c>
      <c r="F2714" s="4">
        <v>0</v>
      </c>
    </row>
    <row r="2715">
      <c r="A2715" s="0" t="inlineStr">
        <is>
          <t xml:space="preserve">2023-10-12</t>
        </is>
      </c>
      <c r="B2715" s="16">
        <v>45211</v>
      </c>
      <c r="C2715" s="8">
        <v>36.84</v>
      </c>
      <c r="D2715" s="4">
        <v>23639229</v>
      </c>
      <c r="E2715" s="0" t="str">
        <f>"oct23"</f>
        <v>oct23</v>
      </c>
      <c r="F2715" s="4">
        <v>0</v>
      </c>
    </row>
    <row r="2716">
      <c r="A2716" s="0" t="inlineStr">
        <is>
          <t xml:space="preserve">2023-10-13</t>
        </is>
      </c>
      <c r="B2716" s="16">
        <v>45212</v>
      </c>
      <c r="C2716" s="8">
        <v>35.97</v>
      </c>
      <c r="D2716" s="4">
        <v>28408435</v>
      </c>
      <c r="E2716" s="0" t="str">
        <f>"oct23"</f>
        <v>oct23</v>
      </c>
      <c r="F2716" s="4">
        <v>0</v>
      </c>
    </row>
    <row r="2717">
      <c r="A2717" s="0" t="inlineStr">
        <is>
          <t xml:space="preserve">2023-10-16</t>
        </is>
      </c>
      <c r="B2717" s="16">
        <v>45215</v>
      </c>
      <c r="C2717" s="8">
        <v>36.56</v>
      </c>
      <c r="D2717" s="4">
        <v>29555783</v>
      </c>
      <c r="E2717" s="0" t="str">
        <f>"oct23"</f>
        <v>oct23</v>
      </c>
      <c r="F2717" s="4">
        <v>0</v>
      </c>
    </row>
    <row r="2718">
      <c r="A2718" s="0" t="inlineStr">
        <is>
          <t xml:space="preserve">2023-10-17</t>
        </is>
      </c>
      <c r="B2718" s="16">
        <v>45216</v>
      </c>
      <c r="C2718" s="8">
        <v>36.06</v>
      </c>
      <c r="D2718" s="4">
        <v>24993561</v>
      </c>
      <c r="E2718" s="0" t="str">
        <f>"oct23"</f>
        <v>oct23</v>
      </c>
      <c r="F2718" s="4">
        <v>0</v>
      </c>
    </row>
    <row r="2719">
      <c r="A2719" s="0" t="inlineStr">
        <is>
          <t xml:space="preserve">2023-10-18</t>
        </is>
      </c>
      <c r="B2719" s="16">
        <v>45217</v>
      </c>
      <c r="C2719" s="8">
        <v>35.64</v>
      </c>
      <c r="D2719" s="4">
        <v>22085950</v>
      </c>
      <c r="E2719" s="0" t="str">
        <f>"oct23"</f>
        <v>oct23</v>
      </c>
      <c r="F2719" s="4">
        <v>0</v>
      </c>
    </row>
    <row r="2720">
      <c r="A2720" s="0" t="inlineStr">
        <is>
          <t xml:space="preserve">2023-10-19</t>
        </is>
      </c>
      <c r="B2720" s="16">
        <v>45218</v>
      </c>
      <c r="C2720" s="8">
        <v>35.67</v>
      </c>
      <c r="D2720" s="4">
        <v>29201848</v>
      </c>
      <c r="E2720" s="0" t="str">
        <f>"oct23"</f>
        <v>oct23</v>
      </c>
      <c r="F2720" s="4">
        <v>0</v>
      </c>
    </row>
    <row r="2721">
      <c r="A2721" s="0" t="inlineStr">
        <is>
          <t xml:space="preserve">2023-10-20</t>
        </is>
      </c>
      <c r="B2721" s="16">
        <v>45219</v>
      </c>
      <c r="C2721" s="8">
        <v>34.92</v>
      </c>
      <c r="D2721" s="4">
        <v>32303325</v>
      </c>
      <c r="E2721" s="0" t="str">
        <f>"oct23"</f>
        <v>oct23</v>
      </c>
      <c r="F2721" s="4">
        <v>0</v>
      </c>
    </row>
    <row r="2722">
      <c r="A2722" s="0" t="inlineStr">
        <is>
          <t xml:space="preserve">2023-10-23</t>
        </is>
      </c>
      <c r="B2722" s="16">
        <v>45222</v>
      </c>
      <c r="C2722" s="8">
        <v>33.85</v>
      </c>
      <c r="D2722" s="4">
        <v>53924661</v>
      </c>
      <c r="E2722" s="0" t="str">
        <f>"oct23"</f>
        <v>oct23</v>
      </c>
      <c r="F2722" s="4">
        <v>0</v>
      </c>
    </row>
    <row r="2723">
      <c r="A2723" s="0" t="inlineStr">
        <is>
          <t xml:space="preserve">2023-10-24</t>
        </is>
      </c>
      <c r="B2723" s="16">
        <v>45223</v>
      </c>
      <c r="C2723" s="8">
        <v>34.59</v>
      </c>
      <c r="D2723" s="4">
        <v>52673857</v>
      </c>
      <c r="E2723" s="0" t="str">
        <f>"oct23"</f>
        <v>oct23</v>
      </c>
      <c r="F2723" s="4">
        <v>0</v>
      </c>
    </row>
    <row r="2724">
      <c r="A2724" s="0" t="inlineStr">
        <is>
          <t xml:space="preserve">2023-10-25</t>
        </is>
      </c>
      <c r="B2724" s="16">
        <v>45224</v>
      </c>
      <c r="C2724" s="8">
        <v>32.83</v>
      </c>
      <c r="D2724" s="4">
        <v>44658462</v>
      </c>
      <c r="E2724" s="0" t="str">
        <f>"oct23"</f>
        <v>oct23</v>
      </c>
      <c r="F2724" s="4">
        <v>0</v>
      </c>
    </row>
    <row r="2725">
      <c r="A2725" s="0" t="inlineStr">
        <is>
          <t xml:space="preserve">2023-10-26</t>
        </is>
      </c>
      <c r="B2725" s="16">
        <v>45225</v>
      </c>
      <c r="C2725" s="8">
        <v>32.52</v>
      </c>
      <c r="D2725" s="4">
        <v>59142509</v>
      </c>
      <c r="E2725" s="0" t="str">
        <f>"oct23"</f>
        <v>oct23</v>
      </c>
      <c r="F2725" s="4">
        <v>0</v>
      </c>
    </row>
    <row r="2726">
      <c r="A2726" s="0" t="inlineStr">
        <is>
          <t xml:space="preserve">2023-10-27</t>
        </is>
      </c>
      <c r="B2726" s="16">
        <v>45226</v>
      </c>
      <c r="C2726" s="8">
        <v>35.54</v>
      </c>
      <c r="D2726" s="4">
        <v>84128212</v>
      </c>
      <c r="E2726" s="0" t="str">
        <f>"oct23"</f>
        <v>oct23</v>
      </c>
      <c r="F2726" s="4">
        <v>0</v>
      </c>
    </row>
    <row r="2727">
      <c r="A2727" s="0" t="inlineStr">
        <is>
          <t xml:space="preserve">2023-10-30</t>
        </is>
      </c>
      <c r="B2727" s="16">
        <v>45229</v>
      </c>
      <c r="C2727" s="8">
        <v>35.69</v>
      </c>
      <c r="D2727" s="4">
        <v>36656267</v>
      </c>
      <c r="E2727" s="0" t="str">
        <f>"oct23"</f>
        <v>oct23</v>
      </c>
      <c r="F2727" s="4">
        <v>0</v>
      </c>
    </row>
    <row r="2728">
      <c r="A2728" s="0" t="inlineStr">
        <is>
          <t xml:space="preserve">2023-10-31</t>
        </is>
      </c>
      <c r="B2728" s="16">
        <v>45230</v>
      </c>
      <c r="C2728" s="8">
        <v>36.5</v>
      </c>
      <c r="D2728" s="4">
        <v>41185207</v>
      </c>
      <c r="E2728" s="0" t="str">
        <f>"oct23"</f>
        <v>oct23</v>
      </c>
      <c r="F2728" s="4">
        <v>1</v>
      </c>
    </row>
    <row r="2729">
      <c r="A2729" s="0" t="inlineStr">
        <is>
          <t xml:space="preserve">2023-11-01</t>
        </is>
      </c>
      <c r="B2729" s="16">
        <v>45231</v>
      </c>
      <c r="C2729" s="8">
        <v>37.29</v>
      </c>
      <c r="D2729" s="4">
        <v>41710705</v>
      </c>
      <c r="E2729" s="0" t="str">
        <f>"nov23"</f>
        <v>nov23</v>
      </c>
      <c r="F2729" s="4">
        <v>0</v>
      </c>
    </row>
    <row r="2730">
      <c r="A2730" s="0" t="inlineStr">
        <is>
          <t xml:space="preserve">2023-11-02</t>
        </is>
      </c>
      <c r="B2730" s="16">
        <v>45232</v>
      </c>
      <c r="C2730" s="8">
        <v>37.7</v>
      </c>
      <c r="D2730" s="4">
        <v>35439964</v>
      </c>
      <c r="E2730" s="0" t="str">
        <f>"nov23"</f>
        <v>nov23</v>
      </c>
      <c r="F2730" s="4">
        <v>0</v>
      </c>
    </row>
    <row r="2731">
      <c r="A2731" s="0" t="inlineStr">
        <is>
          <t xml:space="preserve">2023-11-03</t>
        </is>
      </c>
      <c r="B2731" s="16">
        <v>45233</v>
      </c>
      <c r="C2731" s="8">
        <v>38.14</v>
      </c>
      <c r="D2731" s="4">
        <v>30502744</v>
      </c>
      <c r="E2731" s="0" t="str">
        <f>"nov23"</f>
        <v>nov23</v>
      </c>
      <c r="F2731" s="4">
        <v>0</v>
      </c>
    </row>
    <row r="2732">
      <c r="A2732" s="0" t="inlineStr">
        <is>
          <t xml:space="preserve">2023-11-06</t>
        </is>
      </c>
      <c r="B2732" s="16">
        <v>45236</v>
      </c>
      <c r="C2732" s="8">
        <v>37.95</v>
      </c>
      <c r="D2732" s="4">
        <v>23877203</v>
      </c>
      <c r="E2732" s="0" t="str">
        <f>"nov23"</f>
        <v>nov23</v>
      </c>
      <c r="F2732" s="4">
        <v>0</v>
      </c>
    </row>
    <row r="2733">
      <c r="A2733" s="0" t="inlineStr">
        <is>
          <t xml:space="preserve">2023-11-07</t>
        </is>
      </c>
      <c r="B2733" s="16">
        <v>45237</v>
      </c>
      <c r="C2733" s="8">
        <v>38.77</v>
      </c>
      <c r="D2733" s="4">
        <v>32052041</v>
      </c>
      <c r="E2733" s="0" t="str">
        <f>"nov23"</f>
        <v>nov23</v>
      </c>
      <c r="F2733" s="4">
        <v>0</v>
      </c>
    </row>
    <row r="2734">
      <c r="A2734" s="0" t="inlineStr">
        <is>
          <t xml:space="preserve">2023-11-08</t>
        </is>
      </c>
      <c r="B2734" s="16">
        <v>45238</v>
      </c>
      <c r="C2734" s="8">
        <v>37.92</v>
      </c>
      <c r="D2734" s="4">
        <v>33483360</v>
      </c>
      <c r="E2734" s="0" t="str">
        <f>"nov23"</f>
        <v>nov23</v>
      </c>
      <c r="F2734" s="4">
        <v>0</v>
      </c>
    </row>
    <row r="2735">
      <c r="A2735" s="0" t="inlineStr">
        <is>
          <t xml:space="preserve">2023-11-09</t>
        </is>
      </c>
      <c r="B2735" s="16">
        <v>45239</v>
      </c>
      <c r="C2735" s="8">
        <v>37.8</v>
      </c>
      <c r="D2735" s="4">
        <v>48955771</v>
      </c>
      <c r="E2735" s="0" t="str">
        <f>"nov23"</f>
        <v>nov23</v>
      </c>
      <c r="F2735" s="4">
        <v>0</v>
      </c>
    </row>
    <row r="2736">
      <c r="A2736" s="0" t="inlineStr">
        <is>
          <t xml:space="preserve">2023-11-10</t>
        </is>
      </c>
      <c r="B2736" s="16">
        <v>45240</v>
      </c>
      <c r="C2736" s="8">
        <v>38.86</v>
      </c>
      <c r="D2736" s="4">
        <v>38871279</v>
      </c>
      <c r="E2736" s="0" t="str">
        <f>"nov23"</f>
        <v>nov23</v>
      </c>
      <c r="F2736" s="4">
        <v>0</v>
      </c>
    </row>
    <row r="2737">
      <c r="A2737" s="0" t="inlineStr">
        <is>
          <t xml:space="preserve">2023-11-13</t>
        </is>
      </c>
      <c r="B2737" s="16">
        <v>45243</v>
      </c>
      <c r="C2737" s="8">
        <v>38.23</v>
      </c>
      <c r="D2737" s="4">
        <v>24558261</v>
      </c>
      <c r="E2737" s="0" t="str">
        <f>"nov23"</f>
        <v>nov23</v>
      </c>
      <c r="F2737" s="4">
        <v>0</v>
      </c>
    </row>
    <row r="2738">
      <c r="A2738" s="0" t="inlineStr">
        <is>
          <t xml:space="preserve">2023-11-14</t>
        </is>
      </c>
      <c r="B2738" s="16">
        <v>45244</v>
      </c>
      <c r="C2738" s="8">
        <v>39.41</v>
      </c>
      <c r="D2738" s="4">
        <v>45457362</v>
      </c>
      <c r="E2738" s="0" t="str">
        <f>"nov23"</f>
        <v>nov23</v>
      </c>
      <c r="F2738" s="4">
        <v>0</v>
      </c>
    </row>
    <row r="2739">
      <c r="A2739" s="0" t="inlineStr">
        <is>
          <t xml:space="preserve">2023-11-15</t>
        </is>
      </c>
      <c r="B2739" s="16">
        <v>45245</v>
      </c>
      <c r="C2739" s="8">
        <v>40.61</v>
      </c>
      <c r="D2739" s="4">
        <v>47392143</v>
      </c>
      <c r="E2739" s="0" t="str">
        <f>"nov23"</f>
        <v>nov23</v>
      </c>
      <c r="F2739" s="4">
        <v>0</v>
      </c>
    </row>
    <row r="2740">
      <c r="A2740" s="0" t="inlineStr">
        <is>
          <t xml:space="preserve">2023-11-16</t>
        </is>
      </c>
      <c r="B2740" s="16">
        <v>45246</v>
      </c>
      <c r="C2740" s="8">
        <v>43.35</v>
      </c>
      <c r="D2740" s="4">
        <v>86405694</v>
      </c>
      <c r="E2740" s="0" t="str">
        <f>"nov23"</f>
        <v>nov23</v>
      </c>
      <c r="F2740" s="4">
        <v>0</v>
      </c>
    </row>
    <row r="2741">
      <c r="A2741" s="0" t="inlineStr">
        <is>
          <t xml:space="preserve">2023-11-17</t>
        </is>
      </c>
      <c r="B2741" s="16">
        <v>45247</v>
      </c>
      <c r="C2741" s="8">
        <v>43.81</v>
      </c>
      <c r="D2741" s="4">
        <v>49749721</v>
      </c>
      <c r="E2741" s="0" t="str">
        <f>"nov23"</f>
        <v>nov23</v>
      </c>
      <c r="F2741" s="4">
        <v>0</v>
      </c>
    </row>
    <row r="2742">
      <c r="A2742" s="0" t="inlineStr">
        <is>
          <t xml:space="preserve">2023-11-20</t>
        </is>
      </c>
      <c r="B2742" s="16">
        <v>45250</v>
      </c>
      <c r="C2742" s="8">
        <v>44.74</v>
      </c>
      <c r="D2742" s="4">
        <v>44596396</v>
      </c>
      <c r="E2742" s="0" t="str">
        <f>"nov23"</f>
        <v>nov23</v>
      </c>
      <c r="F2742" s="4">
        <v>0</v>
      </c>
    </row>
    <row r="2743">
      <c r="A2743" s="0" t="inlineStr">
        <is>
          <t xml:space="preserve">2023-11-21</t>
        </is>
      </c>
      <c r="B2743" s="16">
        <v>45251</v>
      </c>
      <c r="C2743" s="8">
        <v>43.64</v>
      </c>
      <c r="D2743" s="4">
        <v>37252056</v>
      </c>
      <c r="E2743" s="0" t="str">
        <f>"nov23"</f>
        <v>nov23</v>
      </c>
      <c r="F2743" s="4">
        <v>0</v>
      </c>
    </row>
    <row r="2744">
      <c r="A2744" s="0" t="inlineStr">
        <is>
          <t xml:space="preserve">2023-11-22</t>
        </is>
      </c>
      <c r="B2744" s="16">
        <v>45252</v>
      </c>
      <c r="C2744" s="8">
        <v>43.67</v>
      </c>
      <c r="D2744" s="4">
        <v>31490545</v>
      </c>
      <c r="E2744" s="0" t="str">
        <f>"nov23"</f>
        <v>nov23</v>
      </c>
      <c r="F2744" s="4">
        <v>0</v>
      </c>
    </row>
    <row r="2745">
      <c r="A2745" s="0" t="inlineStr">
        <is>
          <t xml:space="preserve">2023-11-24</t>
        </is>
      </c>
      <c r="B2745" s="16">
        <v>45254</v>
      </c>
      <c r="C2745" s="8">
        <v>43.96</v>
      </c>
      <c r="D2745" s="4">
        <v>13037105</v>
      </c>
      <c r="E2745" s="0" t="str">
        <f>"nov23"</f>
        <v>nov23</v>
      </c>
      <c r="F2745" s="4">
        <v>0</v>
      </c>
    </row>
    <row r="2746">
      <c r="A2746" s="0" t="inlineStr">
        <is>
          <t xml:space="preserve">2023-11-27</t>
        </is>
      </c>
      <c r="B2746" s="16">
        <v>45257</v>
      </c>
      <c r="C2746" s="8">
        <v>44.08</v>
      </c>
      <c r="D2746" s="4">
        <v>33339937</v>
      </c>
      <c r="E2746" s="0" t="str">
        <f>"nov23"</f>
        <v>nov23</v>
      </c>
      <c r="F2746" s="4">
        <v>0</v>
      </c>
    </row>
    <row r="2747">
      <c r="A2747" s="0" t="inlineStr">
        <is>
          <t xml:space="preserve">2023-11-28</t>
        </is>
      </c>
      <c r="B2747" s="16">
        <v>45258</v>
      </c>
      <c r="C2747" s="8">
        <v>44.23</v>
      </c>
      <c r="D2747" s="4">
        <v>24548874</v>
      </c>
      <c r="E2747" s="0" t="str">
        <f>"nov23"</f>
        <v>nov23</v>
      </c>
      <c r="F2747" s="4">
        <v>0</v>
      </c>
    </row>
    <row r="2748">
      <c r="A2748" s="0" t="inlineStr">
        <is>
          <t xml:space="preserve">2023-11-29</t>
        </is>
      </c>
      <c r="B2748" s="16">
        <v>45259</v>
      </c>
      <c r="C2748" s="8">
        <v>44.94</v>
      </c>
      <c r="D2748" s="4">
        <v>38982026</v>
      </c>
      <c r="E2748" s="0" t="str">
        <f>"nov23"</f>
        <v>nov23</v>
      </c>
      <c r="F2748" s="4">
        <v>0</v>
      </c>
    </row>
    <row r="2749">
      <c r="A2749" s="0" t="inlineStr">
        <is>
          <t xml:space="preserve">2023-11-30</t>
        </is>
      </c>
      <c r="B2749" s="16">
        <v>45260</v>
      </c>
      <c r="C2749" s="8">
        <v>44.7</v>
      </c>
      <c r="D2749" s="4">
        <v>46262971</v>
      </c>
      <c r="E2749" s="0" t="str">
        <f>"nov23"</f>
        <v>nov23</v>
      </c>
      <c r="F2749" s="4">
        <v>1</v>
      </c>
    </row>
    <row r="2750">
      <c r="A2750" s="0" t="inlineStr">
        <is>
          <t xml:space="preserve">2023-12-01</t>
        </is>
      </c>
      <c r="B2750" s="16">
        <v>45261</v>
      </c>
      <c r="C2750" s="8">
        <v>43.74</v>
      </c>
      <c r="D2750" s="4">
        <v>43928371</v>
      </c>
      <c r="E2750" s="0" t="str">
        <f>"dec23"</f>
        <v>dec23</v>
      </c>
      <c r="F2750" s="4">
        <v>0</v>
      </c>
    </row>
    <row r="2751">
      <c r="A2751" s="0" t="inlineStr">
        <is>
          <t xml:space="preserve">2023-12-04</t>
        </is>
      </c>
      <c r="B2751" s="16">
        <v>45264</v>
      </c>
      <c r="C2751" s="8">
        <v>42.35</v>
      </c>
      <c r="D2751" s="4">
        <v>50417587</v>
      </c>
      <c r="E2751" s="0" t="str">
        <f>"dec23"</f>
        <v>dec23</v>
      </c>
      <c r="F2751" s="4">
        <v>0</v>
      </c>
    </row>
    <row r="2752">
      <c r="A2752" s="0" t="inlineStr">
        <is>
          <t xml:space="preserve">2023-12-05</t>
        </is>
      </c>
      <c r="B2752" s="16">
        <v>45265</v>
      </c>
      <c r="C2752" s="8">
        <v>41.92</v>
      </c>
      <c r="D2752" s="4">
        <v>31859318</v>
      </c>
      <c r="E2752" s="0" t="str">
        <f>"dec23"</f>
        <v>dec23</v>
      </c>
      <c r="F2752" s="4">
        <v>0</v>
      </c>
    </row>
    <row r="2753">
      <c r="A2753" s="0" t="inlineStr">
        <is>
          <t xml:space="preserve">2023-12-06</t>
        </is>
      </c>
      <c r="B2753" s="16">
        <v>45266</v>
      </c>
      <c r="C2753" s="8">
        <v>41.27</v>
      </c>
      <c r="D2753" s="4">
        <v>31992262</v>
      </c>
      <c r="E2753" s="0" t="str">
        <f>"dec23"</f>
        <v>dec23</v>
      </c>
      <c r="F2753" s="4">
        <v>0</v>
      </c>
    </row>
    <row r="2754">
      <c r="A2754" s="0" t="inlineStr">
        <is>
          <t xml:space="preserve">2023-12-07</t>
        </is>
      </c>
      <c r="B2754" s="16">
        <v>45267</v>
      </c>
      <c r="C2754" s="8">
        <v>42.15</v>
      </c>
      <c r="D2754" s="4">
        <v>29118697</v>
      </c>
      <c r="E2754" s="0" t="str">
        <f>"dec23"</f>
        <v>dec23</v>
      </c>
      <c r="F2754" s="4">
        <v>0</v>
      </c>
    </row>
    <row r="2755">
      <c r="A2755" s="0" t="inlineStr">
        <is>
          <t xml:space="preserve">2023-12-08</t>
        </is>
      </c>
      <c r="B2755" s="16">
        <v>45268</v>
      </c>
      <c r="C2755" s="8">
        <v>42.7</v>
      </c>
      <c r="D2755" s="4">
        <v>42814959</v>
      </c>
      <c r="E2755" s="0" t="str">
        <f>"dec23"</f>
        <v>dec23</v>
      </c>
      <c r="F2755" s="4">
        <v>0</v>
      </c>
    </row>
    <row r="2756">
      <c r="A2756" s="0" t="inlineStr">
        <is>
          <t xml:space="preserve">2023-12-11</t>
        </is>
      </c>
      <c r="B2756" s="16">
        <v>45271</v>
      </c>
      <c r="C2756" s="8">
        <v>44.54</v>
      </c>
      <c r="D2756" s="4">
        <v>48288156</v>
      </c>
      <c r="E2756" s="0" t="str">
        <f>"dec23"</f>
        <v>dec23</v>
      </c>
      <c r="F2756" s="4">
        <v>0</v>
      </c>
    </row>
    <row r="2757">
      <c r="A2757" s="0" t="inlineStr">
        <is>
          <t xml:space="preserve">2023-12-12</t>
        </is>
      </c>
      <c r="B2757" s="16">
        <v>45272</v>
      </c>
      <c r="C2757" s="8">
        <v>44.04</v>
      </c>
      <c r="D2757" s="4">
        <v>31452163</v>
      </c>
      <c r="E2757" s="0" t="str">
        <f>"dec23"</f>
        <v>dec23</v>
      </c>
      <c r="F2757" s="4">
        <v>0</v>
      </c>
    </row>
    <row r="2758">
      <c r="A2758" s="0" t="inlineStr">
        <is>
          <t xml:space="preserve">2023-12-13</t>
        </is>
      </c>
      <c r="B2758" s="16">
        <v>45273</v>
      </c>
      <c r="C2758" s="8">
        <v>44.57</v>
      </c>
      <c r="D2758" s="4">
        <v>35216050</v>
      </c>
      <c r="E2758" s="0" t="str">
        <f>"dec23"</f>
        <v>dec23</v>
      </c>
      <c r="F2758" s="4">
        <v>0</v>
      </c>
    </row>
    <row r="2759">
      <c r="A2759" s="0" t="inlineStr">
        <is>
          <t xml:space="preserve">2023-12-14</t>
        </is>
      </c>
      <c r="B2759" s="16">
        <v>45274</v>
      </c>
      <c r="C2759" s="8">
        <v>45.18</v>
      </c>
      <c r="D2759" s="4">
        <v>70620765</v>
      </c>
      <c r="E2759" s="0" t="str">
        <f>"dec23"</f>
        <v>dec23</v>
      </c>
      <c r="F2759" s="4">
        <v>0</v>
      </c>
    </row>
    <row r="2760">
      <c r="A2760" s="0" t="inlineStr">
        <is>
          <t xml:space="preserve">2023-12-15</t>
        </is>
      </c>
      <c r="B2760" s="16">
        <v>45275</v>
      </c>
      <c r="C2760" s="8">
        <v>46.16</v>
      </c>
      <c r="D2760" s="4">
        <v>84583405</v>
      </c>
      <c r="E2760" s="0" t="str">
        <f>"dec23"</f>
        <v>dec23</v>
      </c>
      <c r="F2760" s="4">
        <v>0</v>
      </c>
    </row>
    <row r="2761">
      <c r="A2761" s="0" t="inlineStr">
        <is>
          <t xml:space="preserve">2023-12-18</t>
        </is>
      </c>
      <c r="B2761" s="16">
        <v>45278</v>
      </c>
      <c r="C2761" s="8">
        <v>45.69</v>
      </c>
      <c r="D2761" s="4">
        <v>27895652</v>
      </c>
      <c r="E2761" s="0" t="str">
        <f>"dec23"</f>
        <v>dec23</v>
      </c>
      <c r="F2761" s="4">
        <v>0</v>
      </c>
    </row>
    <row r="2762">
      <c r="A2762" s="0" t="inlineStr">
        <is>
          <t xml:space="preserve">2023-12-19</t>
        </is>
      </c>
      <c r="B2762" s="16">
        <v>45279</v>
      </c>
      <c r="C2762" s="8">
        <v>46.66</v>
      </c>
      <c r="D2762" s="4">
        <v>35358771</v>
      </c>
      <c r="E2762" s="0" t="str">
        <f>"dec23"</f>
        <v>dec23</v>
      </c>
      <c r="F2762" s="4">
        <v>0</v>
      </c>
    </row>
    <row r="2763">
      <c r="A2763" s="0" t="inlineStr">
        <is>
          <t xml:space="preserve">2023-12-20</t>
        </is>
      </c>
      <c r="B2763" s="16">
        <v>45280</v>
      </c>
      <c r="C2763" s="8">
        <v>45.76</v>
      </c>
      <c r="D2763" s="4">
        <v>38159137</v>
      </c>
      <c r="E2763" s="0" t="str">
        <f>"dec23"</f>
        <v>dec23</v>
      </c>
      <c r="F2763" s="4">
        <v>0</v>
      </c>
    </row>
    <row r="2764">
      <c r="A2764" s="0" t="inlineStr">
        <is>
          <t xml:space="preserve">2023-12-21</t>
        </is>
      </c>
      <c r="B2764" s="16">
        <v>45281</v>
      </c>
      <c r="C2764" s="8">
        <v>47.08</v>
      </c>
      <c r="D2764" s="4">
        <v>28320463</v>
      </c>
      <c r="E2764" s="0" t="str">
        <f>"dec23"</f>
        <v>dec23</v>
      </c>
      <c r="F2764" s="4">
        <v>0</v>
      </c>
    </row>
    <row r="2765">
      <c r="A2765" s="0" t="inlineStr">
        <is>
          <t xml:space="preserve">2023-12-22</t>
        </is>
      </c>
      <c r="B2765" s="16">
        <v>45282</v>
      </c>
      <c r="C2765" s="8">
        <v>48</v>
      </c>
      <c r="D2765" s="4">
        <v>30095727</v>
      </c>
      <c r="E2765" s="0" t="str">
        <f>"dec23"</f>
        <v>dec23</v>
      </c>
      <c r="F2765" s="4">
        <v>0</v>
      </c>
    </row>
    <row r="2766">
      <c r="A2766" s="0" t="inlineStr">
        <is>
          <t xml:space="preserve">2023-12-26</t>
        </is>
      </c>
      <c r="B2766" s="16">
        <v>45286</v>
      </c>
      <c r="C2766" s="8">
        <v>50.5</v>
      </c>
      <c r="D2766" s="4">
        <v>60287408</v>
      </c>
      <c r="E2766" s="0" t="str">
        <f>"dec23"</f>
        <v>dec23</v>
      </c>
      <c r="F2766" s="4">
        <v>0</v>
      </c>
    </row>
    <row r="2767">
      <c r="A2767" s="0" t="inlineStr">
        <is>
          <t xml:space="preserve">2023-12-27</t>
        </is>
      </c>
      <c r="B2767" s="16">
        <v>45287</v>
      </c>
      <c r="C2767" s="8">
        <v>50.76</v>
      </c>
      <c r="D2767" s="4">
        <v>52148041</v>
      </c>
      <c r="E2767" s="0" t="str">
        <f>"dec23"</f>
        <v>dec23</v>
      </c>
      <c r="F2767" s="4">
        <v>0</v>
      </c>
    </row>
    <row r="2768">
      <c r="A2768" s="0" t="inlineStr">
        <is>
          <t xml:space="preserve">2023-12-28</t>
        </is>
      </c>
      <c r="B2768" s="16">
        <v>45288</v>
      </c>
      <c r="C2768" s="8">
        <v>50.39</v>
      </c>
      <c r="D2768" s="4">
        <v>27705233</v>
      </c>
      <c r="E2768" s="0" t="str">
        <f>"dec23"</f>
        <v>dec23</v>
      </c>
      <c r="F2768" s="4">
        <v>0</v>
      </c>
    </row>
    <row r="2769">
      <c r="A2769" s="0" t="inlineStr">
        <is>
          <t xml:space="preserve">2023-12-29</t>
        </is>
      </c>
      <c r="B2769" s="16">
        <v>45289</v>
      </c>
      <c r="C2769" s="8">
        <v>50.25</v>
      </c>
      <c r="D2769" s="4">
        <v>29288707</v>
      </c>
      <c r="E2769" s="0" t="str">
        <f>"dec23"</f>
        <v>dec23</v>
      </c>
      <c r="F2769" s="4">
        <v>1</v>
      </c>
    </row>
    <row r="2770">
      <c r="A2770" s="0" t="inlineStr">
        <is>
          <t xml:space="preserve">2024-01-02</t>
        </is>
      </c>
      <c r="B2770" s="16">
        <v>45293</v>
      </c>
      <c r="C2770" s="8">
        <v>47.8</v>
      </c>
      <c r="D2770" s="4">
        <v>45905728</v>
      </c>
      <c r="E2770" s="0" t="str">
        <f>"jan24"</f>
        <v>jan24</v>
      </c>
      <c r="F2770" s="4">
        <v>0</v>
      </c>
    </row>
    <row r="2771">
      <c r="A2771" s="0" t="inlineStr">
        <is>
          <t xml:space="preserve">2024-01-03</t>
        </is>
      </c>
      <c r="B2771" s="16">
        <v>45294</v>
      </c>
      <c r="C2771" s="8">
        <v>47.05</v>
      </c>
      <c r="D2771" s="4">
        <v>35858434</v>
      </c>
      <c r="E2771" s="0" t="str">
        <f>"jan24"</f>
        <v>jan24</v>
      </c>
      <c r="F2771" s="4">
        <v>0</v>
      </c>
    </row>
    <row r="2772">
      <c r="A2772" s="0" t="inlineStr">
        <is>
          <t xml:space="preserve">2024-01-04</t>
        </is>
      </c>
      <c r="B2772" s="16">
        <v>45295</v>
      </c>
      <c r="C2772" s="8">
        <v>46.87</v>
      </c>
      <c r="D2772" s="4">
        <v>47797812</v>
      </c>
      <c r="E2772" s="0" t="str">
        <f>"jan24"</f>
        <v>jan24</v>
      </c>
      <c r="F2772" s="4">
        <v>0</v>
      </c>
    </row>
    <row r="2773">
      <c r="A2773" s="0" t="inlineStr">
        <is>
          <t xml:space="preserve">2024-01-05</t>
        </is>
      </c>
      <c r="B2773" s="16">
        <v>45296</v>
      </c>
      <c r="C2773" s="8">
        <v>46.89</v>
      </c>
      <c r="D2773" s="4">
        <v>34344031</v>
      </c>
      <c r="E2773" s="0" t="str">
        <f>"jan24"</f>
        <v>jan24</v>
      </c>
      <c r="F2773" s="4">
        <v>0</v>
      </c>
    </row>
    <row r="2774">
      <c r="A2774" s="0" t="inlineStr">
        <is>
          <t xml:space="preserve">2024-01-08</t>
        </is>
      </c>
      <c r="B2774" s="16">
        <v>45299</v>
      </c>
      <c r="C2774" s="8">
        <v>48.45</v>
      </c>
      <c r="D2774" s="4">
        <v>42135127</v>
      </c>
      <c r="E2774" s="0" t="str">
        <f>"jan24"</f>
        <v>jan24</v>
      </c>
      <c r="F2774" s="4">
        <v>0</v>
      </c>
    </row>
    <row r="2775">
      <c r="A2775" s="0" t="inlineStr">
        <is>
          <t xml:space="preserve">2024-01-09</t>
        </is>
      </c>
      <c r="B2775" s="16">
        <v>45300</v>
      </c>
      <c r="C2775" s="8">
        <v>48.05</v>
      </c>
      <c r="D2775" s="4">
        <v>30097005</v>
      </c>
      <c r="E2775" s="0" t="str">
        <f>"jan24"</f>
        <v>jan24</v>
      </c>
      <c r="F2775" s="4">
        <v>0</v>
      </c>
    </row>
    <row r="2776">
      <c r="A2776" s="0" t="inlineStr">
        <is>
          <t xml:space="preserve">2024-01-10</t>
        </is>
      </c>
      <c r="B2776" s="16">
        <v>45301</v>
      </c>
      <c r="C2776" s="8">
        <v>47.47</v>
      </c>
      <c r="D2776" s="4">
        <v>31480186</v>
      </c>
      <c r="E2776" s="0" t="str">
        <f>"jan24"</f>
        <v>jan24</v>
      </c>
      <c r="F2776" s="4">
        <v>0</v>
      </c>
    </row>
    <row r="2777">
      <c r="A2777" s="0" t="inlineStr">
        <is>
          <t xml:space="preserve">2024-01-11</t>
        </is>
      </c>
      <c r="B2777" s="16">
        <v>45302</v>
      </c>
      <c r="C2777" s="8">
        <v>47.64</v>
      </c>
      <c r="D2777" s="4">
        <v>31707881</v>
      </c>
      <c r="E2777" s="0" t="str">
        <f>"jan24"</f>
        <v>jan24</v>
      </c>
      <c r="F2777" s="4">
        <v>0</v>
      </c>
    </row>
    <row r="2778">
      <c r="A2778" s="0" t="inlineStr">
        <is>
          <t xml:space="preserve">2024-01-12</t>
        </is>
      </c>
      <c r="B2778" s="16">
        <v>45303</v>
      </c>
      <c r="C2778" s="8">
        <v>47.12</v>
      </c>
      <c r="D2778" s="4">
        <v>27587902</v>
      </c>
      <c r="E2778" s="0" t="str">
        <f>"jan24"</f>
        <v>jan24</v>
      </c>
      <c r="F2778" s="4">
        <v>0</v>
      </c>
    </row>
    <row r="2779">
      <c r="A2779" s="0" t="inlineStr">
        <is>
          <t xml:space="preserve">2024-01-16</t>
        </is>
      </c>
      <c r="B2779" s="16">
        <v>45307</v>
      </c>
      <c r="C2779" s="8">
        <v>47.06</v>
      </c>
      <c r="D2779" s="4">
        <v>43720666</v>
      </c>
      <c r="E2779" s="0" t="str">
        <f>"jan24"</f>
        <v>jan24</v>
      </c>
      <c r="F2779" s="4">
        <v>0</v>
      </c>
    </row>
    <row r="2780">
      <c r="A2780" s="0" t="inlineStr">
        <is>
          <t xml:space="preserve">2024-01-17</t>
        </is>
      </c>
      <c r="B2780" s="16">
        <v>45308</v>
      </c>
      <c r="C2780" s="8">
        <v>46.06</v>
      </c>
      <c r="D2780" s="4">
        <v>33488015</v>
      </c>
      <c r="E2780" s="0" t="str">
        <f>"jan24"</f>
        <v>jan24</v>
      </c>
      <c r="F2780" s="4">
        <v>0</v>
      </c>
    </row>
    <row r="2781">
      <c r="A2781" s="0" t="inlineStr">
        <is>
          <t xml:space="preserve">2024-01-18</t>
        </is>
      </c>
      <c r="B2781" s="16">
        <v>45309</v>
      </c>
      <c r="C2781" s="8">
        <v>46.74</v>
      </c>
      <c r="D2781" s="4">
        <v>46681348</v>
      </c>
      <c r="E2781" s="0" t="str">
        <f>"jan24"</f>
        <v>jan24</v>
      </c>
      <c r="F2781" s="4">
        <v>0</v>
      </c>
    </row>
    <row r="2782">
      <c r="A2782" s="0" t="inlineStr">
        <is>
          <t xml:space="preserve">2024-01-19</t>
        </is>
      </c>
      <c r="B2782" s="16">
        <v>45310</v>
      </c>
      <c r="C2782" s="8">
        <v>48.15</v>
      </c>
      <c r="D2782" s="4">
        <v>55979796</v>
      </c>
      <c r="E2782" s="0" t="str">
        <f>"jan24"</f>
        <v>jan24</v>
      </c>
      <c r="F2782" s="4">
        <v>0</v>
      </c>
    </row>
    <row r="2783">
      <c r="A2783" s="0" t="inlineStr">
        <is>
          <t xml:space="preserve">2024-01-22</t>
        </is>
      </c>
      <c r="B2783" s="16">
        <v>45313</v>
      </c>
      <c r="C2783" s="8">
        <v>48.22</v>
      </c>
      <c r="D2783" s="4">
        <v>45639521</v>
      </c>
      <c r="E2783" s="0" t="str">
        <f>"jan24"</f>
        <v>jan24</v>
      </c>
      <c r="F2783" s="4">
        <v>0</v>
      </c>
    </row>
    <row r="2784">
      <c r="A2784" s="0" t="inlineStr">
        <is>
          <t xml:space="preserve">2024-01-23</t>
        </is>
      </c>
      <c r="B2784" s="16">
        <v>45314</v>
      </c>
      <c r="C2784" s="8">
        <v>48.89</v>
      </c>
      <c r="D2784" s="4">
        <v>37224140</v>
      </c>
      <c r="E2784" s="0" t="str">
        <f>"jan24"</f>
        <v>jan24</v>
      </c>
      <c r="F2784" s="4">
        <v>0</v>
      </c>
    </row>
    <row r="2785">
      <c r="A2785" s="0" t="inlineStr">
        <is>
          <t xml:space="preserve">2024-01-24</t>
        </is>
      </c>
      <c r="B2785" s="16">
        <v>45315</v>
      </c>
      <c r="C2785" s="8">
        <v>49.09</v>
      </c>
      <c r="D2785" s="4">
        <v>49375834</v>
      </c>
      <c r="E2785" s="0" t="str">
        <f>"jan24"</f>
        <v>jan24</v>
      </c>
      <c r="F2785" s="4">
        <v>0</v>
      </c>
    </row>
    <row r="2786">
      <c r="A2786" s="0" t="inlineStr">
        <is>
          <t xml:space="preserve">2024-01-25</t>
        </is>
      </c>
      <c r="B2786" s="16">
        <v>45316</v>
      </c>
      <c r="C2786" s="8">
        <v>49.55</v>
      </c>
      <c r="D2786" s="4">
        <v>84845086</v>
      </c>
      <c r="E2786" s="0" t="str">
        <f>"jan24"</f>
        <v>jan24</v>
      </c>
      <c r="F2786" s="4">
        <v>0</v>
      </c>
    </row>
    <row r="2787">
      <c r="A2787" s="0" t="inlineStr">
        <is>
          <t xml:space="preserve">2024-01-26</t>
        </is>
      </c>
      <c r="B2787" s="16">
        <v>45317</v>
      </c>
      <c r="C2787" s="8">
        <v>43.65</v>
      </c>
      <c r="D2787" s="4">
        <v>127665287</v>
      </c>
      <c r="E2787" s="0" t="str">
        <f>"jan24"</f>
        <v>jan24</v>
      </c>
      <c r="F2787" s="4">
        <v>0</v>
      </c>
    </row>
    <row r="2788">
      <c r="A2788" s="0" t="inlineStr">
        <is>
          <t xml:space="preserve">2024-01-29</t>
        </is>
      </c>
      <c r="B2788" s="16">
        <v>45320</v>
      </c>
      <c r="C2788" s="8">
        <v>43.84</v>
      </c>
      <c r="D2788" s="4">
        <v>51790863</v>
      </c>
      <c r="E2788" s="0" t="str">
        <f>"jan24"</f>
        <v>jan24</v>
      </c>
      <c r="F2788" s="4">
        <v>0</v>
      </c>
    </row>
    <row r="2789">
      <c r="A2789" s="0" t="inlineStr">
        <is>
          <t xml:space="preserve">2024-01-30</t>
        </is>
      </c>
      <c r="B2789" s="16">
        <v>45321</v>
      </c>
      <c r="C2789" s="8">
        <v>42.92</v>
      </c>
      <c r="D2789" s="4">
        <v>47958762</v>
      </c>
      <c r="E2789" s="0" t="str">
        <f>"jan24"</f>
        <v>jan24</v>
      </c>
      <c r="F2789" s="4">
        <v>0</v>
      </c>
    </row>
    <row r="2790">
      <c r="A2790" s="0" t="inlineStr">
        <is>
          <t xml:space="preserve">2024-01-31</t>
        </is>
      </c>
      <c r="B2790" s="16">
        <v>45322</v>
      </c>
      <c r="C2790" s="8">
        <v>43.08</v>
      </c>
      <c r="D2790" s="4">
        <v>51584247</v>
      </c>
      <c r="E2790" s="0" t="str">
        <f>"jan24"</f>
        <v>jan24</v>
      </c>
      <c r="F2790" s="4">
        <v>1</v>
      </c>
    </row>
    <row r="2791">
      <c r="A2791" s="0" t="inlineStr">
        <is>
          <t xml:space="preserve">2024-02-01</t>
        </is>
      </c>
      <c r="B2791" s="16">
        <v>45323</v>
      </c>
      <c r="C2791" s="8">
        <v>43.36</v>
      </c>
      <c r="D2791" s="4">
        <v>38819855</v>
      </c>
      <c r="E2791" s="0" t="str">
        <f>"feb24"</f>
        <v>feb24</v>
      </c>
      <c r="F2791" s="4">
        <v>0</v>
      </c>
    </row>
    <row r="2792">
      <c r="A2792" s="0" t="inlineStr">
        <is>
          <t xml:space="preserve">2024-02-02</t>
        </is>
      </c>
      <c r="B2792" s="16">
        <v>45324</v>
      </c>
      <c r="C2792" s="8">
        <v>42.6</v>
      </c>
      <c r="D2792" s="4">
        <v>53683500</v>
      </c>
      <c r="E2792" s="0" t="str">
        <f>"feb24"</f>
        <v>feb24</v>
      </c>
      <c r="F2792" s="4">
        <v>0</v>
      </c>
    </row>
    <row r="2793">
      <c r="A2793" s="0" t="inlineStr">
        <is>
          <t xml:space="preserve">2024-02-05</t>
        </is>
      </c>
      <c r="B2793" s="16">
        <v>45327</v>
      </c>
      <c r="C2793" s="8">
        <v>42.77</v>
      </c>
      <c r="D2793" s="4">
        <v>28890264</v>
      </c>
      <c r="E2793" s="0" t="str">
        <f>"feb24"</f>
        <v>feb24</v>
      </c>
      <c r="F2793" s="4">
        <v>0</v>
      </c>
    </row>
    <row r="2794">
      <c r="A2794" s="0" t="inlineStr">
        <is>
          <t xml:space="preserve">2024-02-06</t>
        </is>
      </c>
      <c r="B2794" s="16">
        <v>45328</v>
      </c>
      <c r="C2794" s="8">
        <v>42.74</v>
      </c>
      <c r="D2794" s="4">
        <v>34068216</v>
      </c>
      <c r="E2794" s="0" t="str">
        <f>"feb24"</f>
        <v>feb24</v>
      </c>
      <c r="F2794" s="4">
        <v>0</v>
      </c>
    </row>
    <row r="2795">
      <c r="A2795" s="0" t="inlineStr">
        <is>
          <t xml:space="preserve">2024-02-07</t>
        </is>
      </c>
      <c r="B2795" s="16">
        <v>45329</v>
      </c>
      <c r="C2795" s="8">
        <v>42.78</v>
      </c>
      <c r="D2795" s="4">
        <v>34269246</v>
      </c>
      <c r="E2795" s="0" t="str">
        <f>"feb24"</f>
        <v>feb24</v>
      </c>
      <c r="F2795" s="4">
        <v>0</v>
      </c>
    </row>
    <row r="2796">
      <c r="A2796" s="0" t="inlineStr">
        <is>
          <t xml:space="preserve">2024-02-08</t>
        </is>
      </c>
      <c r="B2796" s="16">
        <v>45330</v>
      </c>
      <c r="C2796" s="8">
        <v>42.5</v>
      </c>
      <c r="D2796" s="4">
        <v>33206470</v>
      </c>
      <c r="E2796" s="0" t="str">
        <f>"feb24"</f>
        <v>feb24</v>
      </c>
      <c r="F2796" s="4">
        <v>0</v>
      </c>
    </row>
    <row r="2797">
      <c r="A2797" s="0" t="inlineStr">
        <is>
          <t xml:space="preserve">2024-02-09</t>
        </is>
      </c>
      <c r="B2797" s="16">
        <v>45331</v>
      </c>
      <c r="C2797" s="8">
        <v>43.31</v>
      </c>
      <c r="D2797" s="4">
        <v>51192958</v>
      </c>
      <c r="E2797" s="0" t="str">
        <f>"feb24"</f>
        <v>feb24</v>
      </c>
      <c r="F2797" s="4">
        <v>0</v>
      </c>
    </row>
    <row r="2798">
      <c r="A2798" s="0" t="inlineStr">
        <is>
          <t xml:space="preserve">2024-02-12</t>
        </is>
      </c>
      <c r="B2798" s="16">
        <v>45334</v>
      </c>
      <c r="C2798" s="8">
        <v>44.03</v>
      </c>
      <c r="D2798" s="4">
        <v>51107349</v>
      </c>
      <c r="E2798" s="0" t="str">
        <f>"feb24"</f>
        <v>feb24</v>
      </c>
      <c r="F2798" s="4">
        <v>0</v>
      </c>
    </row>
    <row r="2799">
      <c r="A2799" s="0" t="inlineStr">
        <is>
          <t xml:space="preserve">2024-02-13</t>
        </is>
      </c>
      <c r="B2799" s="16">
        <v>45335</v>
      </c>
      <c r="C2799" s="8">
        <v>43.16</v>
      </c>
      <c r="D2799" s="4">
        <v>36622233</v>
      </c>
      <c r="E2799" s="0" t="str">
        <f>"feb24"</f>
        <v>feb24</v>
      </c>
      <c r="F2799" s="4">
        <v>0</v>
      </c>
    </row>
    <row r="2800">
      <c r="A2800" s="0" t="inlineStr">
        <is>
          <t xml:space="preserve">2024-02-14</t>
        </is>
      </c>
      <c r="B2800" s="16">
        <v>45336</v>
      </c>
      <c r="C2800" s="8">
        <v>44.19</v>
      </c>
      <c r="D2800" s="4">
        <v>36186233</v>
      </c>
      <c r="E2800" s="0" t="str">
        <f>"feb24"</f>
        <v>feb24</v>
      </c>
      <c r="F2800" s="4">
        <v>0</v>
      </c>
    </row>
    <row r="2801">
      <c r="A2801" s="0" t="inlineStr">
        <is>
          <t xml:space="preserve">2024-02-15</t>
        </is>
      </c>
      <c r="B2801" s="16">
        <v>45337</v>
      </c>
      <c r="C2801" s="8">
        <v>44.05</v>
      </c>
      <c r="D2801" s="4">
        <v>44024507</v>
      </c>
      <c r="E2801" s="0" t="str">
        <f>"feb24"</f>
        <v>feb24</v>
      </c>
      <c r="F2801" s="4">
        <v>0</v>
      </c>
    </row>
    <row r="2802">
      <c r="A2802" s="0" t="inlineStr">
        <is>
          <t xml:space="preserve">2024-02-16</t>
        </is>
      </c>
      <c r="B2802" s="16">
        <v>45338</v>
      </c>
      <c r="C2802" s="8">
        <v>43.51</v>
      </c>
      <c r="D2802" s="4">
        <v>29975301</v>
      </c>
      <c r="E2802" s="0" t="str">
        <f>"feb24"</f>
        <v>feb24</v>
      </c>
      <c r="F2802" s="4">
        <v>0</v>
      </c>
    </row>
    <row r="2803">
      <c r="A2803" s="0" t="inlineStr">
        <is>
          <t xml:space="preserve">2024-02-20</t>
        </is>
      </c>
      <c r="B2803" s="16">
        <v>45342</v>
      </c>
      <c r="C2803" s="8">
        <v>44.52</v>
      </c>
      <c r="D2803" s="4">
        <v>61514136</v>
      </c>
      <c r="E2803" s="0" t="str">
        <f>"feb24"</f>
        <v>feb24</v>
      </c>
      <c r="F2803" s="4">
        <v>0</v>
      </c>
    </row>
    <row r="2804">
      <c r="A2804" s="0" t="inlineStr">
        <is>
          <t xml:space="preserve">2024-02-21</t>
        </is>
      </c>
      <c r="B2804" s="16">
        <v>45343</v>
      </c>
      <c r="C2804" s="8">
        <v>43.47</v>
      </c>
      <c r="D2804" s="4">
        <v>57714970</v>
      </c>
      <c r="E2804" s="0" t="str">
        <f>"feb24"</f>
        <v>feb24</v>
      </c>
      <c r="F2804" s="4">
        <v>0</v>
      </c>
    </row>
    <row r="2805">
      <c r="A2805" s="0" t="inlineStr">
        <is>
          <t xml:space="preserve">2024-02-22</t>
        </is>
      </c>
      <c r="B2805" s="16">
        <v>45344</v>
      </c>
      <c r="C2805" s="8">
        <v>42.98</v>
      </c>
      <c r="D2805" s="4">
        <v>62809318</v>
      </c>
      <c r="E2805" s="0" t="str">
        <f>"feb24"</f>
        <v>feb24</v>
      </c>
      <c r="F2805" s="4">
        <v>0</v>
      </c>
    </row>
    <row r="2806">
      <c r="A2806" s="0" t="inlineStr">
        <is>
          <t xml:space="preserve">2024-02-23</t>
        </is>
      </c>
      <c r="B2806" s="16">
        <v>45345</v>
      </c>
      <c r="C2806" s="8">
        <v>42.99</v>
      </c>
      <c r="D2806" s="4">
        <v>33810714</v>
      </c>
      <c r="E2806" s="0" t="str">
        <f>"feb24"</f>
        <v>feb24</v>
      </c>
      <c r="F2806" s="4">
        <v>0</v>
      </c>
    </row>
    <row r="2807">
      <c r="A2807" s="0" t="inlineStr">
        <is>
          <t xml:space="preserve">2024-02-26</t>
        </is>
      </c>
      <c r="B2807" s="16">
        <v>45348</v>
      </c>
      <c r="C2807" s="8">
        <v>42.99</v>
      </c>
      <c r="D2807" s="4">
        <v>27035379</v>
      </c>
      <c r="E2807" s="0" t="str">
        <f>"feb24"</f>
        <v>feb24</v>
      </c>
      <c r="F2807" s="4">
        <v>0</v>
      </c>
    </row>
    <row r="2808">
      <c r="A2808" s="0" t="inlineStr">
        <is>
          <t xml:space="preserve">2024-02-27</t>
        </is>
      </c>
      <c r="B2808" s="16">
        <v>45349</v>
      </c>
      <c r="C2808" s="8">
        <v>42.73</v>
      </c>
      <c r="D2808" s="4">
        <v>25126372</v>
      </c>
      <c r="E2808" s="0" t="str">
        <f>"feb24"</f>
        <v>feb24</v>
      </c>
      <c r="F2808" s="4">
        <v>0</v>
      </c>
    </row>
    <row r="2809">
      <c r="A2809" s="0" t="inlineStr">
        <is>
          <t xml:space="preserve">2024-02-28</t>
        </is>
      </c>
      <c r="B2809" s="16">
        <v>45350</v>
      </c>
      <c r="C2809" s="8">
        <v>41.99</v>
      </c>
      <c r="D2809" s="4">
        <v>26928470</v>
      </c>
      <c r="E2809" s="0" t="str">
        <f>"feb24"</f>
        <v>feb24</v>
      </c>
      <c r="F2809" s="4">
        <v>0</v>
      </c>
    </row>
    <row r="2810">
      <c r="A2810" s="0" t="inlineStr">
        <is>
          <t xml:space="preserve">2024-02-29</t>
        </is>
      </c>
      <c r="B2810" s="16">
        <v>45351</v>
      </c>
      <c r="C2810" s="8">
        <v>43.05</v>
      </c>
      <c r="D2810" s="4">
        <v>48875120</v>
      </c>
      <c r="E2810" s="0" t="str">
        <f>"feb24"</f>
        <v>feb24</v>
      </c>
      <c r="F2810" s="4">
        <v>1</v>
      </c>
    </row>
    <row r="2811">
      <c r="A2811" s="0" t="inlineStr">
        <is>
          <t xml:space="preserve">2024-03-01</t>
        </is>
      </c>
      <c r="B2811" s="16">
        <v>45352</v>
      </c>
      <c r="C2811" s="8">
        <v>43.82</v>
      </c>
      <c r="D2811" s="4">
        <v>41426072</v>
      </c>
      <c r="E2811" s="0" t="str">
        <f>"mar24"</f>
        <v>mar24</v>
      </c>
      <c r="F2811" s="4">
        <v>0</v>
      </c>
    </row>
    <row r="2812">
      <c r="A2812" s="0" t="inlineStr">
        <is>
          <t xml:space="preserve">2024-03-04</t>
        </is>
      </c>
      <c r="B2812" s="16">
        <v>45355</v>
      </c>
      <c r="C2812" s="8">
        <v>45.61</v>
      </c>
      <c r="D2812" s="4">
        <v>59990811</v>
      </c>
      <c r="E2812" s="0" t="str">
        <f>"mar24"</f>
        <v>mar24</v>
      </c>
      <c r="F2812" s="4">
        <v>0</v>
      </c>
    </row>
    <row r="2813">
      <c r="A2813" s="0" t="inlineStr">
        <is>
          <t xml:space="preserve">2024-03-05</t>
        </is>
      </c>
      <c r="B2813" s="16">
        <v>45356</v>
      </c>
      <c r="C2813" s="8">
        <v>43.16</v>
      </c>
      <c r="D2813" s="4">
        <v>56655135</v>
      </c>
      <c r="E2813" s="0" t="str">
        <f>"mar24"</f>
        <v>mar24</v>
      </c>
      <c r="F2813" s="4">
        <v>0</v>
      </c>
    </row>
    <row r="2814">
      <c r="A2814" s="0" t="inlineStr">
        <is>
          <t xml:space="preserve">2024-03-06</t>
        </is>
      </c>
      <c r="B2814" s="16">
        <v>45357</v>
      </c>
      <c r="C2814" s="8">
        <v>44.51</v>
      </c>
      <c r="D2814" s="4">
        <v>52652045</v>
      </c>
      <c r="E2814" s="0" t="str">
        <f>"mar24"</f>
        <v>mar24</v>
      </c>
      <c r="F2814" s="4">
        <v>0</v>
      </c>
    </row>
    <row r="2815">
      <c r="A2815" s="0" t="inlineStr">
        <is>
          <t xml:space="preserve">2024-03-07</t>
        </is>
      </c>
      <c r="B2815" s="16">
        <v>45358</v>
      </c>
      <c r="C2815" s="8">
        <v>46.15</v>
      </c>
      <c r="D2815" s="4">
        <v>50378153</v>
      </c>
      <c r="E2815" s="0" t="str">
        <f>"mar24"</f>
        <v>mar24</v>
      </c>
      <c r="F2815" s="4">
        <v>0</v>
      </c>
    </row>
    <row r="2816">
      <c r="A2816" s="0" t="inlineStr">
        <is>
          <t xml:space="preserve">2024-03-08</t>
        </is>
      </c>
      <c r="B2816" s="16">
        <v>45359</v>
      </c>
      <c r="C2816" s="8">
        <v>44</v>
      </c>
      <c r="D2816" s="4">
        <v>54916599</v>
      </c>
      <c r="E2816" s="0" t="str">
        <f>"mar24"</f>
        <v>mar24</v>
      </c>
      <c r="F2816" s="4">
        <v>0</v>
      </c>
    </row>
    <row r="2817">
      <c r="A2817" s="0" t="inlineStr">
        <is>
          <t xml:space="preserve">2024-03-11</t>
        </is>
      </c>
      <c r="B2817" s="16">
        <v>45362</v>
      </c>
      <c r="C2817" s="8">
        <v>44.86</v>
      </c>
      <c r="D2817" s="4">
        <v>35050986</v>
      </c>
      <c r="E2817" s="0" t="str">
        <f>"mar24"</f>
        <v>mar24</v>
      </c>
      <c r="F2817" s="4">
        <v>0</v>
      </c>
    </row>
    <row r="2818">
      <c r="A2818" s="0" t="inlineStr">
        <is>
          <t xml:space="preserve">2024-03-12</t>
        </is>
      </c>
      <c r="B2818" s="16">
        <v>45363</v>
      </c>
      <c r="C2818" s="8">
        <v>45.24</v>
      </c>
      <c r="D2818" s="4">
        <v>31795832</v>
      </c>
      <c r="E2818" s="0" t="str">
        <f>"mar24"</f>
        <v>mar24</v>
      </c>
      <c r="F2818" s="4">
        <v>0</v>
      </c>
    </row>
    <row r="2819">
      <c r="A2819" s="0" t="inlineStr">
        <is>
          <t xml:space="preserve">2024-03-13</t>
        </is>
      </c>
      <c r="B2819" s="16">
        <v>45364</v>
      </c>
      <c r="C2819" s="8">
        <v>43.23</v>
      </c>
      <c r="D2819" s="4">
        <v>53195932</v>
      </c>
      <c r="E2819" s="0" t="str">
        <f>"mar24"</f>
        <v>mar24</v>
      </c>
      <c r="F2819" s="4">
        <v>0</v>
      </c>
    </row>
    <row r="2820">
      <c r="A2820" s="0" t="inlineStr">
        <is>
          <t xml:space="preserve">2024-03-14</t>
        </is>
      </c>
      <c r="B2820" s="16">
        <v>45365</v>
      </c>
      <c r="C2820" s="8">
        <v>42.75</v>
      </c>
      <c r="D2820" s="4">
        <v>38100016</v>
      </c>
      <c r="E2820" s="0" t="str">
        <f>"mar24"</f>
        <v>mar24</v>
      </c>
      <c r="F2820" s="4">
        <v>0</v>
      </c>
    </row>
    <row r="2821">
      <c r="A2821" s="0" t="inlineStr">
        <is>
          <t xml:space="preserve">2024-03-15</t>
        </is>
      </c>
      <c r="B2821" s="16">
        <v>45366</v>
      </c>
      <c r="C2821" s="8">
        <v>42.64</v>
      </c>
      <c r="D2821" s="4">
        <v>66952857</v>
      </c>
      <c r="E2821" s="0" t="str">
        <f>"mar24"</f>
        <v>mar24</v>
      </c>
      <c r="F2821" s="4">
        <v>0</v>
      </c>
    </row>
    <row r="2822">
      <c r="A2822" s="0" t="inlineStr">
        <is>
          <t xml:space="preserve">2024-03-18</t>
        </is>
      </c>
      <c r="B2822" s="16">
        <v>45369</v>
      </c>
      <c r="C2822" s="8">
        <v>42.71</v>
      </c>
      <c r="D2822" s="4">
        <v>27668282</v>
      </c>
      <c r="E2822" s="0" t="str">
        <f>"mar24"</f>
        <v>mar24</v>
      </c>
      <c r="F2822" s="4">
        <v>0</v>
      </c>
    </row>
    <row r="2823">
      <c r="A2823" s="0" t="inlineStr">
        <is>
          <t xml:space="preserve">2024-03-19</t>
        </is>
      </c>
      <c r="B2823" s="16">
        <v>45370</v>
      </c>
      <c r="C2823" s="8">
        <v>42.05</v>
      </c>
      <c r="D2823" s="4">
        <v>34672950</v>
      </c>
      <c r="E2823" s="0" t="str">
        <f>"mar24"</f>
        <v>mar24</v>
      </c>
      <c r="F2823" s="4">
        <v>0</v>
      </c>
    </row>
    <row r="2824">
      <c r="A2824" s="0" t="inlineStr">
        <is>
          <t xml:space="preserve">2024-03-20</t>
        </is>
      </c>
      <c r="B2824" s="16">
        <v>45371</v>
      </c>
      <c r="C2824" s="8">
        <v>42.2</v>
      </c>
      <c r="D2824" s="4">
        <v>74864992</v>
      </c>
      <c r="E2824" s="0" t="str">
        <f>"mar24"</f>
        <v>mar24</v>
      </c>
      <c r="F2824" s="4">
        <v>0</v>
      </c>
    </row>
    <row r="2825">
      <c r="A2825" s="0" t="inlineStr">
        <is>
          <t xml:space="preserve">2024-03-21</t>
        </is>
      </c>
      <c r="B2825" s="16">
        <v>45372</v>
      </c>
      <c r="C2825" s="8">
        <v>42.42</v>
      </c>
      <c r="D2825" s="4">
        <v>50807592</v>
      </c>
      <c r="E2825" s="0" t="str">
        <f>"mar24"</f>
        <v>mar24</v>
      </c>
      <c r="F2825" s="4">
        <v>0</v>
      </c>
    </row>
    <row r="2826">
      <c r="A2826" s="0" t="inlineStr">
        <is>
          <t xml:space="preserve">2024-03-22</t>
        </is>
      </c>
      <c r="B2826" s="16">
        <v>45373</v>
      </c>
      <c r="C2826" s="8">
        <v>42.57</v>
      </c>
      <c r="D2826" s="4">
        <v>28503057</v>
      </c>
      <c r="E2826" s="0" t="str">
        <f>"mar24"</f>
        <v>mar24</v>
      </c>
      <c r="F2826" s="4">
        <v>0</v>
      </c>
    </row>
    <row r="2827">
      <c r="A2827" s="0" t="inlineStr">
        <is>
          <t xml:space="preserve">2024-03-25</t>
        </is>
      </c>
      <c r="B2827" s="16">
        <v>45376</v>
      </c>
      <c r="C2827" s="8">
        <v>41.83</v>
      </c>
      <c r="D2827" s="4">
        <v>47276531</v>
      </c>
      <c r="E2827" s="0" t="str">
        <f>"mar24"</f>
        <v>mar24</v>
      </c>
      <c r="F2827" s="4">
        <v>0</v>
      </c>
    </row>
    <row r="2828">
      <c r="A2828" s="0" t="inlineStr">
        <is>
          <t xml:space="preserve">2024-03-26</t>
        </is>
      </c>
      <c r="B2828" s="16">
        <v>45377</v>
      </c>
      <c r="C2828" s="8">
        <v>41.99</v>
      </c>
      <c r="D2828" s="4">
        <v>39109651</v>
      </c>
      <c r="E2828" s="0" t="str">
        <f>"mar24"</f>
        <v>mar24</v>
      </c>
      <c r="F2828" s="4">
        <v>0</v>
      </c>
    </row>
    <row r="2829">
      <c r="A2829" s="0" t="inlineStr">
        <is>
          <t xml:space="preserve">2024-03-27</t>
        </is>
      </c>
      <c r="B2829" s="16">
        <v>45378</v>
      </c>
      <c r="C2829" s="8">
        <v>43.77</v>
      </c>
      <c r="D2829" s="4">
        <v>51017828</v>
      </c>
      <c r="E2829" s="0" t="str">
        <f>"mar24"</f>
        <v>mar24</v>
      </c>
      <c r="F2829" s="4">
        <v>0</v>
      </c>
    </row>
    <row r="2830">
      <c r="A2830" s="0" t="inlineStr">
        <is>
          <t xml:space="preserve">2024-03-28</t>
        </is>
      </c>
      <c r="B2830" s="16">
        <v>45379</v>
      </c>
      <c r="C2830" s="8">
        <v>44.17</v>
      </c>
      <c r="D2830" s="4">
        <v>54204194</v>
      </c>
      <c r="E2830" s="0" t="str">
        <f>"mar24"</f>
        <v>mar24</v>
      </c>
      <c r="F2830" s="4">
        <v>1</v>
      </c>
    </row>
    <row r="2831">
      <c r="A2831" s="0" t="inlineStr">
        <is>
          <t xml:space="preserve">2024-04-01</t>
        </is>
      </c>
      <c r="B2831" s="16">
        <v>45383</v>
      </c>
      <c r="C2831" s="8">
        <v>44.52</v>
      </c>
      <c r="D2831" s="4">
        <v>31712593</v>
      </c>
      <c r="E2831" s="0" t="str">
        <f>"apr24"</f>
        <v>apr24</v>
      </c>
      <c r="F2831" s="4">
        <v>0</v>
      </c>
    </row>
    <row r="2832">
      <c r="A2832" s="0" t="inlineStr">
        <is>
          <t xml:space="preserve">2024-04-02</t>
        </is>
      </c>
      <c r="B2832" s="16">
        <v>45384</v>
      </c>
      <c r="C2832" s="8">
        <v>43.94</v>
      </c>
      <c r="D2832" s="4">
        <v>32748360</v>
      </c>
      <c r="E2832" s="0" t="str">
        <f>"apr24"</f>
        <v>apr24</v>
      </c>
      <c r="F2832" s="4">
        <v>0</v>
      </c>
    </row>
    <row r="2833">
      <c r="A2833" s="0" t="inlineStr">
        <is>
          <t xml:space="preserve">2024-04-03</t>
        </is>
      </c>
      <c r="B2833" s="16">
        <v>45385</v>
      </c>
      <c r="C2833" s="8">
        <v>40.33</v>
      </c>
      <c r="D2833" s="4">
        <v>83717976</v>
      </c>
      <c r="E2833" s="0" t="str">
        <f>"apr24"</f>
        <v>apr24</v>
      </c>
      <c r="F2833" s="4">
        <v>0</v>
      </c>
    </row>
    <row r="2834">
      <c r="A2834" s="0" t="inlineStr">
        <is>
          <t xml:space="preserve">2024-04-04</t>
        </is>
      </c>
      <c r="B2834" s="16">
        <v>45386</v>
      </c>
      <c r="C2834" s="8">
        <v>39.73</v>
      </c>
      <c r="D2834" s="4">
        <v>57307233</v>
      </c>
      <c r="E2834" s="0" t="str">
        <f>"apr24"</f>
        <v>apr24</v>
      </c>
      <c r="F2834" s="4">
        <v>0</v>
      </c>
    </row>
    <row r="2835">
      <c r="A2835" s="0" t="inlineStr">
        <is>
          <t xml:space="preserve">2024-04-05</t>
        </is>
      </c>
      <c r="B2835" s="16">
        <v>45387</v>
      </c>
      <c r="C2835" s="8">
        <v>38.71</v>
      </c>
      <c r="D2835" s="4">
        <v>67263035</v>
      </c>
      <c r="E2835" s="0" t="str">
        <f>"apr24"</f>
        <v>apr24</v>
      </c>
      <c r="F2835" s="4">
        <v>0</v>
      </c>
    </row>
    <row r="2836">
      <c r="A2836" s="0" t="inlineStr">
        <is>
          <t xml:space="preserve">2024-04-08</t>
        </is>
      </c>
      <c r="B2836" s="16">
        <v>45390</v>
      </c>
      <c r="C2836" s="8">
        <v>37.98</v>
      </c>
      <c r="D2836" s="4">
        <v>56967788</v>
      </c>
      <c r="E2836" s="0" t="str">
        <f>"apr24"</f>
        <v>apr24</v>
      </c>
      <c r="F2836" s="4">
        <v>0</v>
      </c>
    </row>
    <row r="2837">
      <c r="A2837" s="0" t="inlineStr">
        <is>
          <t xml:space="preserve">2024-04-09</t>
        </is>
      </c>
      <c r="B2837" s="16">
        <v>45391</v>
      </c>
      <c r="C2837" s="8">
        <v>38.33</v>
      </c>
      <c r="D2837" s="4">
        <v>78782981</v>
      </c>
      <c r="E2837" s="0" t="str">
        <f>"apr24"</f>
        <v>apr24</v>
      </c>
      <c r="F2837" s="4">
        <v>0</v>
      </c>
    </row>
    <row r="2838">
      <c r="A2838" s="0" t="inlineStr">
        <is>
          <t xml:space="preserve">2024-04-10</t>
        </is>
      </c>
      <c r="B2838" s="16">
        <v>45392</v>
      </c>
      <c r="C2838" s="8">
        <v>37.2</v>
      </c>
      <c r="D2838" s="4">
        <v>51108380</v>
      </c>
      <c r="E2838" s="0" t="str">
        <f>"apr24"</f>
        <v>apr24</v>
      </c>
      <c r="F2838" s="4">
        <v>0</v>
      </c>
    </row>
    <row r="2839">
      <c r="A2839" s="0" t="inlineStr">
        <is>
          <t xml:space="preserve">2024-04-11</t>
        </is>
      </c>
      <c r="B2839" s="16">
        <v>45393</v>
      </c>
      <c r="C2839" s="8">
        <v>37.63</v>
      </c>
      <c r="D2839" s="4">
        <v>41909086</v>
      </c>
      <c r="E2839" s="0" t="str">
        <f>"apr24"</f>
        <v>apr24</v>
      </c>
      <c r="F2839" s="4">
        <v>0</v>
      </c>
    </row>
    <row r="2840">
      <c r="A2840" s="0" t="inlineStr">
        <is>
          <t xml:space="preserve">2024-04-12</t>
        </is>
      </c>
      <c r="B2840" s="16">
        <v>45394</v>
      </c>
      <c r="C2840" s="8">
        <v>35.69</v>
      </c>
      <c r="D2840" s="4">
        <v>80254789</v>
      </c>
      <c r="E2840" s="0" t="str">
        <f>"apr24"</f>
        <v>apr24</v>
      </c>
      <c r="F2840" s="4">
        <v>0</v>
      </c>
    </row>
    <row r="2841">
      <c r="A2841" s="0" t="inlineStr">
        <is>
          <t xml:space="preserve">2024-04-15</t>
        </is>
      </c>
      <c r="B2841" s="16">
        <v>45397</v>
      </c>
      <c r="C2841" s="8">
        <v>36.31</v>
      </c>
      <c r="D2841" s="4">
        <v>50751563</v>
      </c>
      <c r="E2841" s="0" t="str">
        <f>"apr24"</f>
        <v>apr24</v>
      </c>
      <c r="F2841" s="4">
        <v>0</v>
      </c>
    </row>
    <row r="2842">
      <c r="A2842" s="0" t="inlineStr">
        <is>
          <t xml:space="preserve">2024-04-16</t>
        </is>
      </c>
      <c r="B2842" s="16">
        <v>45398</v>
      </c>
      <c r="C2842" s="8">
        <v>36.26</v>
      </c>
      <c r="D2842" s="4">
        <v>30607502</v>
      </c>
      <c r="E2842" s="0" t="str">
        <f>"apr24"</f>
        <v>apr24</v>
      </c>
      <c r="F2842" s="4">
        <v>0</v>
      </c>
    </row>
    <row r="2843">
      <c r="A2843" s="0" t="inlineStr">
        <is>
          <t xml:space="preserve">2024-04-17</t>
        </is>
      </c>
      <c r="B2843" s="16">
        <v>45399</v>
      </c>
      <c r="C2843" s="8">
        <v>35.68</v>
      </c>
      <c r="D2843" s="4">
        <v>41173345</v>
      </c>
      <c r="E2843" s="0" t="str">
        <f>"apr24"</f>
        <v>apr24</v>
      </c>
      <c r="F2843" s="4">
        <v>0</v>
      </c>
    </row>
    <row r="2844">
      <c r="A2844" s="0" t="inlineStr">
        <is>
          <t xml:space="preserve">2024-04-18</t>
        </is>
      </c>
      <c r="B2844" s="16">
        <v>45400</v>
      </c>
      <c r="C2844" s="8">
        <v>35.04</v>
      </c>
      <c r="D2844" s="4">
        <v>42334395</v>
      </c>
      <c r="E2844" s="0" t="str">
        <f>"apr24"</f>
        <v>apr24</v>
      </c>
      <c r="F2844" s="4">
        <v>0</v>
      </c>
    </row>
    <row r="2845">
      <c r="A2845" s="0" t="inlineStr">
        <is>
          <t xml:space="preserve">2024-04-19</t>
        </is>
      </c>
      <c r="B2845" s="16">
        <v>45401</v>
      </c>
      <c r="C2845" s="8">
        <v>34.2</v>
      </c>
      <c r="D2845" s="4">
        <v>59070310</v>
      </c>
      <c r="E2845" s="0" t="str">
        <f>"apr24"</f>
        <v>apr24</v>
      </c>
      <c r="F2845" s="4">
        <v>0</v>
      </c>
    </row>
    <row r="2846">
      <c r="A2846" s="0" t="inlineStr">
        <is>
          <t xml:space="preserve">2024-04-22</t>
        </is>
      </c>
      <c r="B2846" s="16">
        <v>45404</v>
      </c>
      <c r="C2846" s="8">
        <v>34.41</v>
      </c>
      <c r="D2846" s="4">
        <v>39909927</v>
      </c>
      <c r="E2846" s="0" t="str">
        <f>"apr24"</f>
        <v>apr24</v>
      </c>
      <c r="F2846" s="4">
        <v>0</v>
      </c>
    </row>
    <row r="2847">
      <c r="A2847" s="0" t="inlineStr">
        <is>
          <t xml:space="preserve">2024-04-23</t>
        </is>
      </c>
      <c r="B2847" s="16">
        <v>45405</v>
      </c>
      <c r="C2847" s="8">
        <v>34.28</v>
      </c>
      <c r="D2847" s="4">
        <v>46834042</v>
      </c>
      <c r="E2847" s="0" t="str">
        <f>"apr24"</f>
        <v>apr24</v>
      </c>
      <c r="F2847" s="4">
        <v>0</v>
      </c>
    </row>
    <row r="2848">
      <c r="A2848" s="0" t="inlineStr">
        <is>
          <t xml:space="preserve">2024-04-24</t>
        </is>
      </c>
      <c r="B2848" s="16">
        <v>45406</v>
      </c>
      <c r="C2848" s="8">
        <v>34.5</v>
      </c>
      <c r="D2848" s="4">
        <v>53261096</v>
      </c>
      <c r="E2848" s="0" t="str">
        <f>"apr24"</f>
        <v>apr24</v>
      </c>
      <c r="F2848" s="4">
        <v>0</v>
      </c>
    </row>
    <row r="2849">
      <c r="A2849" s="0" t="inlineStr">
        <is>
          <t xml:space="preserve">2024-04-25</t>
        </is>
      </c>
      <c r="B2849" s="16">
        <v>45407</v>
      </c>
      <c r="C2849" s="8">
        <v>35.11</v>
      </c>
      <c r="D2849" s="4">
        <v>66549403</v>
      </c>
      <c r="E2849" s="0" t="str">
        <f>"apr24"</f>
        <v>apr24</v>
      </c>
      <c r="F2849" s="4">
        <v>0</v>
      </c>
    </row>
    <row r="2850">
      <c r="A2850" s="0" t="inlineStr">
        <is>
          <t xml:space="preserve">2024-04-26</t>
        </is>
      </c>
      <c r="B2850" s="16">
        <v>45408</v>
      </c>
      <c r="C2850" s="8">
        <v>31.88</v>
      </c>
      <c r="D2850" s="4">
        <v>119742494</v>
      </c>
      <c r="E2850" s="0" t="str">
        <f>"apr24"</f>
        <v>apr24</v>
      </c>
      <c r="F2850" s="4">
        <v>0</v>
      </c>
    </row>
    <row r="2851">
      <c r="A2851" s="0" t="inlineStr">
        <is>
          <t xml:space="preserve">2024-04-29</t>
        </is>
      </c>
      <c r="B2851" s="16">
        <v>45411</v>
      </c>
      <c r="C2851" s="8">
        <v>31.36</v>
      </c>
      <c r="D2851" s="4">
        <v>58533264</v>
      </c>
      <c r="E2851" s="0" t="str">
        <f>"apr24"</f>
        <v>apr24</v>
      </c>
      <c r="F2851" s="4">
        <v>0</v>
      </c>
    </row>
    <row r="2852">
      <c r="A2852" s="0" t="inlineStr">
        <is>
          <t xml:space="preserve">2024-04-30</t>
        </is>
      </c>
      <c r="B2852" s="16">
        <v>45412</v>
      </c>
      <c r="C2852" s="8">
        <v>30.47</v>
      </c>
      <c r="D2852" s="4">
        <v>72346359</v>
      </c>
      <c r="E2852" s="0" t="str">
        <f>"apr24"</f>
        <v>apr24</v>
      </c>
      <c r="F2852" s="4">
        <v>1</v>
      </c>
    </row>
    <row r="2853">
      <c r="A2853" s="0" t="inlineStr">
        <is>
          <t xml:space="preserve">2024-05-01</t>
        </is>
      </c>
      <c r="B2853" s="16">
        <v>45413</v>
      </c>
      <c r="C2853" s="8">
        <v>30.37</v>
      </c>
      <c r="D2853" s="4">
        <v>60654760</v>
      </c>
      <c r="E2853" s="0" t="str">
        <f>"may24"</f>
        <v>may24</v>
      </c>
      <c r="F2853" s="4">
        <v>0</v>
      </c>
    </row>
    <row r="2854">
      <c r="A2854" s="0" t="inlineStr">
        <is>
          <t xml:space="preserve">2024-05-02</t>
        </is>
      </c>
      <c r="B2854" s="16">
        <v>45414</v>
      </c>
      <c r="C2854" s="8">
        <v>30.51</v>
      </c>
      <c r="D2854" s="4">
        <v>50899442</v>
      </c>
      <c r="E2854" s="0" t="str">
        <f>"may24"</f>
        <v>may24</v>
      </c>
      <c r="F2854" s="4">
        <v>0</v>
      </c>
    </row>
    <row r="2855">
      <c r="A2855" s="0" t="inlineStr">
        <is>
          <t xml:space="preserve">2024-05-03</t>
        </is>
      </c>
      <c r="B2855" s="16">
        <v>45415</v>
      </c>
      <c r="C2855" s="8">
        <v>30.9</v>
      </c>
      <c r="D2855" s="4">
        <v>36794828</v>
      </c>
      <c r="E2855" s="0" t="str">
        <f>"may24"</f>
        <v>may24</v>
      </c>
      <c r="F2855" s="4">
        <v>0</v>
      </c>
    </row>
    <row r="2856">
      <c r="A2856" s="0" t="inlineStr">
        <is>
          <t xml:space="preserve">2024-05-06</t>
        </is>
      </c>
      <c r="B2856" s="16">
        <v>45418</v>
      </c>
      <c r="C2856" s="8">
        <v>30.97</v>
      </c>
      <c r="D2856" s="4">
        <v>36185572</v>
      </c>
      <c r="E2856" s="0" t="str">
        <f>"may24"</f>
        <v>may24</v>
      </c>
      <c r="F2856" s="4">
        <v>0</v>
      </c>
    </row>
    <row r="2857">
      <c r="A2857" s="0" t="inlineStr">
        <is>
          <t xml:space="preserve">2024-05-07</t>
        </is>
      </c>
      <c r="B2857" s="16">
        <v>45419</v>
      </c>
      <c r="C2857" s="8">
        <v>30.68</v>
      </c>
      <c r="D2857" s="4">
        <v>44683401</v>
      </c>
      <c r="E2857" s="0" t="str">
        <f>"may24"</f>
        <v>may24</v>
      </c>
      <c r="F2857" s="4">
        <v>0</v>
      </c>
    </row>
    <row r="2858">
      <c r="A2858" s="0" t="inlineStr">
        <is>
          <t xml:space="preserve">2024-05-08</t>
        </is>
      </c>
      <c r="B2858" s="16">
        <v>45420</v>
      </c>
      <c r="C2858" s="8">
        <v>30</v>
      </c>
      <c r="D2858" s="4">
        <v>63734597</v>
      </c>
      <c r="E2858" s="0" t="str">
        <f>"may24"</f>
        <v>may24</v>
      </c>
      <c r="F2858" s="4">
        <v>0</v>
      </c>
    </row>
    <row r="2859">
      <c r="A2859" s="0" t="inlineStr">
        <is>
          <t xml:space="preserve">2024-05-09</t>
        </is>
      </c>
      <c r="B2859" s="16">
        <v>45421</v>
      </c>
      <c r="C2859" s="8">
        <v>30.09</v>
      </c>
      <c r="D2859" s="4">
        <v>45003402</v>
      </c>
      <c r="E2859" s="0" t="str">
        <f>"may24"</f>
        <v>may24</v>
      </c>
      <c r="F2859" s="4">
        <v>0</v>
      </c>
    </row>
    <row r="2860">
      <c r="A2860" s="0" t="inlineStr">
        <is>
          <t xml:space="preserve">2024-05-10</t>
        </is>
      </c>
      <c r="B2860" s="16">
        <v>45422</v>
      </c>
      <c r="C2860" s="8">
        <v>29.85</v>
      </c>
      <c r="D2860" s="4">
        <v>42931290</v>
      </c>
      <c r="E2860" s="0" t="str">
        <f>"may24"</f>
        <v>may24</v>
      </c>
      <c r="F2860" s="4">
        <v>0</v>
      </c>
    </row>
    <row r="2861">
      <c r="A2861" s="0" t="inlineStr">
        <is>
          <t xml:space="preserve">2024-05-13</t>
        </is>
      </c>
      <c r="B2861" s="16">
        <v>45425</v>
      </c>
      <c r="C2861" s="8">
        <v>30.51</v>
      </c>
      <c r="D2861" s="4">
        <v>51459143</v>
      </c>
      <c r="E2861" s="0" t="str">
        <f>"may24"</f>
        <v>may24</v>
      </c>
      <c r="F2861" s="4">
        <v>0</v>
      </c>
    </row>
    <row r="2862">
      <c r="A2862" s="0" t="inlineStr">
        <is>
          <t xml:space="preserve">2024-05-14</t>
        </is>
      </c>
      <c r="B2862" s="16">
        <v>45426</v>
      </c>
      <c r="C2862" s="8">
        <v>31.05</v>
      </c>
      <c r="D2862" s="4">
        <v>47759855</v>
      </c>
      <c r="E2862" s="0" t="str">
        <f>"may24"</f>
        <v>may24</v>
      </c>
      <c r="F2862" s="4">
        <v>0</v>
      </c>
    </row>
    <row r="2863">
      <c r="A2863" s="0" t="inlineStr">
        <is>
          <t xml:space="preserve">2024-05-15</t>
        </is>
      </c>
      <c r="B2863" s="16">
        <v>45427</v>
      </c>
      <c r="C2863" s="8">
        <v>31.27</v>
      </c>
      <c r="D2863" s="4">
        <v>36992927</v>
      </c>
      <c r="E2863" s="0" t="str">
        <f>"may24"</f>
        <v>may24</v>
      </c>
      <c r="F2863" s="4">
        <v>0</v>
      </c>
    </row>
    <row r="2864">
      <c r="A2864" s="0" t="inlineStr">
        <is>
          <t xml:space="preserve">2024-05-16</t>
        </is>
      </c>
      <c r="B2864" s="16">
        <v>45428</v>
      </c>
      <c r="C2864" s="8">
        <v>32.03</v>
      </c>
      <c r="D2864" s="4">
        <v>47752828</v>
      </c>
      <c r="E2864" s="0" t="str">
        <f>"may24"</f>
        <v>may24</v>
      </c>
      <c r="F2864" s="4">
        <v>0</v>
      </c>
    </row>
    <row r="2865">
      <c r="A2865" s="0" t="inlineStr">
        <is>
          <t xml:space="preserve">2024-05-17</t>
        </is>
      </c>
      <c r="B2865" s="16">
        <v>45429</v>
      </c>
      <c r="C2865" s="8">
        <v>31.83</v>
      </c>
      <c r="D2865" s="4">
        <v>41449777</v>
      </c>
      <c r="E2865" s="0" t="str">
        <f>"may24"</f>
        <v>may24</v>
      </c>
      <c r="F2865" s="4">
        <v>0</v>
      </c>
    </row>
    <row r="2866">
      <c r="A2866" s="0" t="inlineStr">
        <is>
          <t xml:space="preserve">2024-05-20</t>
        </is>
      </c>
      <c r="B2866" s="16">
        <v>45432</v>
      </c>
      <c r="C2866" s="8">
        <v>32.1</v>
      </c>
      <c r="D2866" s="4">
        <v>31989000</v>
      </c>
      <c r="E2866" s="0" t="str">
        <f>"may24"</f>
        <v>may24</v>
      </c>
      <c r="F2866" s="4">
        <v>0</v>
      </c>
    </row>
    <row r="2867">
      <c r="A2867" s="0" t="inlineStr">
        <is>
          <t xml:space="preserve">2024-05-21</t>
        </is>
      </c>
      <c r="B2867" s="16">
        <v>45433</v>
      </c>
      <c r="C2867" s="8">
        <v>31.74</v>
      </c>
      <c r="D2867" s="4">
        <v>42975363</v>
      </c>
      <c r="E2867" s="0" t="str">
        <f>"may24"</f>
        <v>may24</v>
      </c>
      <c r="F2867" s="4">
        <v>0</v>
      </c>
    </row>
    <row r="2868">
      <c r="A2868" s="0" t="inlineStr">
        <is>
          <t xml:space="preserve">2024-05-22</t>
        </is>
      </c>
      <c r="B2868" s="16">
        <v>45434</v>
      </c>
      <c r="C2868" s="8">
        <v>31.42</v>
      </c>
      <c r="D2868" s="4">
        <v>36706435</v>
      </c>
      <c r="E2868" s="0" t="str">
        <f>"may24"</f>
        <v>may24</v>
      </c>
      <c r="F2868" s="4">
        <v>0</v>
      </c>
    </row>
    <row r="2869">
      <c r="A2869" s="0" t="inlineStr">
        <is>
          <t xml:space="preserve">2024-05-23</t>
        </is>
      </c>
      <c r="B2869" s="16">
        <v>45435</v>
      </c>
      <c r="C2869" s="8">
        <v>30.08</v>
      </c>
      <c r="D2869" s="4">
        <v>62014547</v>
      </c>
      <c r="E2869" s="0" t="str">
        <f>"may24"</f>
        <v>may24</v>
      </c>
      <c r="F2869" s="4">
        <v>0</v>
      </c>
    </row>
    <row r="2870">
      <c r="A2870" s="0" t="inlineStr">
        <is>
          <t xml:space="preserve">2024-05-24</t>
        </is>
      </c>
      <c r="B2870" s="16">
        <v>45436</v>
      </c>
      <c r="C2870" s="8">
        <v>30.72</v>
      </c>
      <c r="D2870" s="4">
        <v>42434488</v>
      </c>
      <c r="E2870" s="0" t="str">
        <f>"may24"</f>
        <v>may24</v>
      </c>
      <c r="F2870" s="4">
        <v>0</v>
      </c>
    </row>
    <row r="2871">
      <c r="A2871" s="0" t="inlineStr">
        <is>
          <t xml:space="preserve">2024-05-28</t>
        </is>
      </c>
      <c r="B2871" s="16">
        <v>45440</v>
      </c>
      <c r="C2871" s="8">
        <v>31.06</v>
      </c>
      <c r="D2871" s="4">
        <v>36799147</v>
      </c>
      <c r="E2871" s="0" t="str">
        <f>"may24"</f>
        <v>may24</v>
      </c>
      <c r="F2871" s="4">
        <v>0</v>
      </c>
    </row>
    <row r="2872">
      <c r="A2872" s="0" t="inlineStr">
        <is>
          <t xml:space="preserve">2024-05-29</t>
        </is>
      </c>
      <c r="B2872" s="16">
        <v>45441</v>
      </c>
      <c r="C2872" s="8">
        <v>30.13</v>
      </c>
      <c r="D2872" s="4">
        <v>35848611</v>
      </c>
      <c r="E2872" s="0" t="str">
        <f>"may24"</f>
        <v>may24</v>
      </c>
      <c r="F2872" s="4">
        <v>0</v>
      </c>
    </row>
    <row r="2873">
      <c r="A2873" s="0" t="inlineStr">
        <is>
          <t xml:space="preserve">2024-05-30</t>
        </is>
      </c>
      <c r="B2873" s="16">
        <v>45442</v>
      </c>
      <c r="C2873" s="8">
        <v>30.19</v>
      </c>
      <c r="D2873" s="4">
        <v>33382756</v>
      </c>
      <c r="E2873" s="0" t="str">
        <f>"may24"</f>
        <v>may24</v>
      </c>
      <c r="F2873" s="4">
        <v>0</v>
      </c>
    </row>
    <row r="2874">
      <c r="A2874" s="0" t="inlineStr">
        <is>
          <t xml:space="preserve">2024-05-31</t>
        </is>
      </c>
      <c r="B2874" s="16">
        <v>45443</v>
      </c>
      <c r="C2874" s="8">
        <v>30.85</v>
      </c>
      <c r="D2874" s="4">
        <v>95797529</v>
      </c>
      <c r="E2874" s="0" t="str">
        <f>"may24"</f>
        <v>may24</v>
      </c>
      <c r="F2874" s="4">
        <v>1</v>
      </c>
    </row>
    <row r="2875">
      <c r="A2875" s="0" t="inlineStr">
        <is>
          <t xml:space="preserve">2024-06-03</t>
        </is>
      </c>
      <c r="B2875" s="16">
        <v>45446</v>
      </c>
      <c r="C2875" s="8">
        <v>30.29</v>
      </c>
      <c r="D2875" s="4">
        <v>35544896</v>
      </c>
      <c r="E2875" s="0" t="str">
        <f>"jun24"</f>
        <v>jun24</v>
      </c>
      <c r="F2875" s="4">
        <v>0</v>
      </c>
    </row>
    <row r="2876">
      <c r="A2876" s="0" t="inlineStr">
        <is>
          <t xml:space="preserve">2024-06-04</t>
        </is>
      </c>
      <c r="B2876" s="16">
        <v>45447</v>
      </c>
      <c r="C2876" s="8">
        <v>30.03</v>
      </c>
      <c r="D2876" s="4">
        <v>51027179</v>
      </c>
      <c r="E2876" s="0" t="str">
        <f>"jun24"</f>
        <v>jun24</v>
      </c>
      <c r="F2876" s="4">
        <v>0</v>
      </c>
    </row>
    <row r="2877">
      <c r="A2877" s="0" t="inlineStr">
        <is>
          <t xml:space="preserve">2024-06-05</t>
        </is>
      </c>
      <c r="B2877" s="16">
        <v>45448</v>
      </c>
      <c r="C2877" s="8">
        <v>30.78</v>
      </c>
      <c r="D2877" s="4">
        <v>44161657</v>
      </c>
      <c r="E2877" s="0" t="str">
        <f>"jun24"</f>
        <v>jun24</v>
      </c>
      <c r="F2877" s="4">
        <v>0</v>
      </c>
    </row>
    <row r="2878">
      <c r="A2878" s="0" t="inlineStr">
        <is>
          <t xml:space="preserve">2024-06-06</t>
        </is>
      </c>
      <c r="B2878" s="16">
        <v>45449</v>
      </c>
      <c r="C2878" s="8">
        <v>30.42</v>
      </c>
      <c r="D2878" s="4">
        <v>34248118</v>
      </c>
      <c r="E2878" s="0" t="str">
        <f>"jun24"</f>
        <v>jun24</v>
      </c>
      <c r="F2878" s="4">
        <v>0</v>
      </c>
    </row>
    <row r="2879">
      <c r="A2879" s="0" t="inlineStr">
        <is>
          <t xml:space="preserve">2024-06-07</t>
        </is>
      </c>
      <c r="B2879" s="16">
        <v>45450</v>
      </c>
      <c r="C2879" s="8">
        <v>30.74</v>
      </c>
      <c r="D2879" s="4">
        <v>34085530</v>
      </c>
      <c r="E2879" s="0" t="str">
        <f>"jun24"</f>
        <v>jun24</v>
      </c>
      <c r="F2879" s="4">
        <v>0</v>
      </c>
    </row>
    <row r="2880">
      <c r="A2880" s="0" t="inlineStr">
        <is>
          <t xml:space="preserve">2024-06-10</t>
        </is>
      </c>
      <c r="B2880" s="16">
        <v>45453</v>
      </c>
      <c r="C2880" s="8">
        <v>30.91</v>
      </c>
      <c r="D2880" s="4">
        <v>37445807</v>
      </c>
      <c r="E2880" s="0" t="str">
        <f>"jun24"</f>
        <v>jun24</v>
      </c>
      <c r="F2880" s="4">
        <v>0</v>
      </c>
    </row>
    <row r="2881">
      <c r="A2881" s="0" t="inlineStr">
        <is>
          <t xml:space="preserve">2024-06-11</t>
        </is>
      </c>
      <c r="B2881" s="16">
        <v>45454</v>
      </c>
      <c r="C2881" s="8">
        <v>30.92</v>
      </c>
      <c r="D2881" s="4">
        <v>25326850</v>
      </c>
      <c r="E2881" s="0" t="str">
        <f>"jun24"</f>
        <v>jun24</v>
      </c>
      <c r="F2881" s="4">
        <v>0</v>
      </c>
    </row>
    <row r="2882">
      <c r="A2882" s="0" t="inlineStr">
        <is>
          <t xml:space="preserve">2024-06-12</t>
        </is>
      </c>
      <c r="B2882" s="16">
        <v>45455</v>
      </c>
      <c r="C2882" s="8">
        <v>30.76</v>
      </c>
      <c r="D2882" s="4">
        <v>51323936</v>
      </c>
      <c r="E2882" s="0" t="str">
        <f>"jun24"</f>
        <v>jun24</v>
      </c>
      <c r="F2882" s="4">
        <v>0</v>
      </c>
    </row>
    <row r="2883">
      <c r="A2883" s="0" t="inlineStr">
        <is>
          <t xml:space="preserve">2024-06-13</t>
        </is>
      </c>
      <c r="B2883" s="16">
        <v>45456</v>
      </c>
      <c r="C2883" s="8">
        <v>30.46</v>
      </c>
      <c r="D2883" s="4">
        <v>33787162</v>
      </c>
      <c r="E2883" s="0" t="str">
        <f>"jun24"</f>
        <v>jun24</v>
      </c>
      <c r="F2883" s="4">
        <v>0</v>
      </c>
    </row>
    <row r="2884">
      <c r="A2884" s="0" t="inlineStr">
        <is>
          <t xml:space="preserve">2024-06-14</t>
        </is>
      </c>
      <c r="B2884" s="16">
        <v>45457</v>
      </c>
      <c r="C2884" s="8">
        <v>30.45</v>
      </c>
      <c r="D2884" s="4">
        <v>28125886</v>
      </c>
      <c r="E2884" s="0" t="str">
        <f>"jun24"</f>
        <v>jun24</v>
      </c>
      <c r="F2884" s="4">
        <v>0</v>
      </c>
    </row>
    <row r="2885">
      <c r="A2885" s="0" t="inlineStr">
        <is>
          <t xml:space="preserve">2024-06-17</t>
        </is>
      </c>
      <c r="B2885" s="16">
        <v>45460</v>
      </c>
      <c r="C2885" s="8">
        <v>30.98</v>
      </c>
      <c r="D2885" s="4">
        <v>36235315</v>
      </c>
      <c r="E2885" s="0" t="str">
        <f>"jun24"</f>
        <v>jun24</v>
      </c>
      <c r="F2885" s="4">
        <v>0</v>
      </c>
    </row>
    <row r="2886">
      <c r="A2886" s="0" t="inlineStr">
        <is>
          <t xml:space="preserve">2024-06-18</t>
        </is>
      </c>
      <c r="B2886" s="16">
        <v>45461</v>
      </c>
      <c r="C2886" s="8">
        <v>30.63</v>
      </c>
      <c r="D2886" s="4">
        <v>33294749</v>
      </c>
      <c r="E2886" s="0" t="str">
        <f>"jun24"</f>
        <v>jun24</v>
      </c>
      <c r="F2886" s="4">
        <v>0</v>
      </c>
    </row>
    <row r="2887">
      <c r="A2887" s="0" t="inlineStr">
        <is>
          <t xml:space="preserve">2024-06-20</t>
        </is>
      </c>
      <c r="B2887" s="16">
        <v>45463</v>
      </c>
      <c r="C2887" s="8">
        <v>30.62</v>
      </c>
      <c r="D2887" s="4">
        <v>43826322</v>
      </c>
      <c r="E2887" s="0" t="str">
        <f>"jun24"</f>
        <v>jun24</v>
      </c>
      <c r="F2887" s="4">
        <v>0</v>
      </c>
    </row>
    <row r="2888">
      <c r="A2888" s="0" t="inlineStr">
        <is>
          <t xml:space="preserve">2024-06-21</t>
        </is>
      </c>
      <c r="B2888" s="16">
        <v>45464</v>
      </c>
      <c r="C2888" s="8">
        <v>31.09</v>
      </c>
      <c r="D2888" s="4">
        <v>92549024</v>
      </c>
      <c r="E2888" s="0" t="str">
        <f>"jun24"</f>
        <v>jun24</v>
      </c>
      <c r="F2888" s="4">
        <v>0</v>
      </c>
    </row>
    <row r="2889">
      <c r="A2889" s="0" t="inlineStr">
        <is>
          <t xml:space="preserve">2024-06-24</t>
        </is>
      </c>
      <c r="B2889" s="16">
        <v>45467</v>
      </c>
      <c r="C2889" s="8">
        <v>30.57</v>
      </c>
      <c r="D2889" s="4">
        <v>40611793</v>
      </c>
      <c r="E2889" s="0" t="str">
        <f>"jun24"</f>
        <v>jun24</v>
      </c>
      <c r="F2889" s="4">
        <v>0</v>
      </c>
    </row>
    <row r="2890">
      <c r="A2890" s="0" t="inlineStr">
        <is>
          <t xml:space="preserve">2024-06-25</t>
        </is>
      </c>
      <c r="B2890" s="16">
        <v>45468</v>
      </c>
      <c r="C2890" s="8">
        <v>30.74</v>
      </c>
      <c r="D2890" s="4">
        <v>29498583</v>
      </c>
      <c r="E2890" s="0" t="str">
        <f>"jun24"</f>
        <v>jun24</v>
      </c>
      <c r="F2890" s="4">
        <v>0</v>
      </c>
    </row>
    <row r="2891">
      <c r="A2891" s="0" t="inlineStr">
        <is>
          <t xml:space="preserve">2024-06-26</t>
        </is>
      </c>
      <c r="B2891" s="16">
        <v>45469</v>
      </c>
      <c r="C2891" s="8">
        <v>30.54</v>
      </c>
      <c r="D2891" s="4">
        <v>30742984</v>
      </c>
      <c r="E2891" s="0" t="str">
        <f>"jun24"</f>
        <v>jun24</v>
      </c>
      <c r="F2891" s="4">
        <v>0</v>
      </c>
    </row>
    <row r="2892">
      <c r="A2892" s="0" t="inlineStr">
        <is>
          <t xml:space="preserve">2024-06-27</t>
        </is>
      </c>
      <c r="B2892" s="16">
        <v>45470</v>
      </c>
      <c r="C2892" s="8">
        <v>30.59</v>
      </c>
      <c r="D2892" s="4">
        <v>30184278</v>
      </c>
      <c r="E2892" s="0" t="str">
        <f>"jun24"</f>
        <v>jun24</v>
      </c>
      <c r="F2892" s="4">
        <v>0</v>
      </c>
    </row>
    <row r="2893">
      <c r="A2893" s="0" t="inlineStr">
        <is>
          <t xml:space="preserve">2024-06-28</t>
        </is>
      </c>
      <c r="B2893" s="16">
        <v>45471</v>
      </c>
      <c r="C2893" s="8">
        <v>30.97</v>
      </c>
      <c r="D2893" s="4">
        <v>41467675</v>
      </c>
      <c r="E2893" s="0" t="str">
        <f>"jun24"</f>
        <v>jun24</v>
      </c>
      <c r="F2893" s="4">
        <v>1</v>
      </c>
    </row>
    <row r="2894">
      <c r="A2894" s="0" t="inlineStr">
        <is>
          <t xml:space="preserve">2024-07-01</t>
        </is>
      </c>
      <c r="B2894" s="16">
        <v>45474</v>
      </c>
      <c r="C2894" s="8">
        <v>30.84</v>
      </c>
      <c r="D2894" s="4">
        <v>32401760</v>
      </c>
      <c r="E2894" s="0" t="str">
        <f>"jul24"</f>
        <v>jul24</v>
      </c>
      <c r="F2894" s="4">
        <v>0</v>
      </c>
    </row>
    <row r="2895">
      <c r="A2895" s="0" t="inlineStr">
        <is>
          <t xml:space="preserve">2024-07-02</t>
        </is>
      </c>
      <c r="B2895" s="16">
        <v>45475</v>
      </c>
      <c r="C2895" s="8">
        <v>31.07</v>
      </c>
      <c r="D2895" s="4">
        <v>35999280</v>
      </c>
      <c r="E2895" s="0" t="str">
        <f>"jul24"</f>
        <v>jul24</v>
      </c>
      <c r="F2895" s="4">
        <v>0</v>
      </c>
    </row>
    <row r="2896">
      <c r="A2896" s="0" t="inlineStr">
        <is>
          <t xml:space="preserve">2024-07-03</t>
        </is>
      </c>
      <c r="B2896" s="16">
        <v>45476</v>
      </c>
      <c r="C2896" s="8">
        <v>31.23</v>
      </c>
      <c r="D2896" s="4">
        <v>24065673</v>
      </c>
      <c r="E2896" s="0" t="str">
        <f>"jul24"</f>
        <v>jul24</v>
      </c>
      <c r="F2896" s="4">
        <v>0</v>
      </c>
    </row>
    <row r="2897">
      <c r="A2897" s="0" t="inlineStr">
        <is>
          <t xml:space="preserve">2024-07-05</t>
        </is>
      </c>
      <c r="B2897" s="16">
        <v>45478</v>
      </c>
      <c r="C2897" s="8">
        <v>32.02</v>
      </c>
      <c r="D2897" s="4">
        <v>45309446</v>
      </c>
      <c r="E2897" s="0" t="str">
        <f>"jul24"</f>
        <v>jul24</v>
      </c>
      <c r="F2897" s="4">
        <v>0</v>
      </c>
    </row>
    <row r="2898">
      <c r="A2898" s="0" t="inlineStr">
        <is>
          <t xml:space="preserve">2024-07-08</t>
        </is>
      </c>
      <c r="B2898" s="16">
        <v>45481</v>
      </c>
      <c r="C2898" s="8">
        <v>33.99</v>
      </c>
      <c r="D2898" s="4">
        <v>82315937</v>
      </c>
      <c r="E2898" s="0" t="str">
        <f>"jul24"</f>
        <v>jul24</v>
      </c>
      <c r="F2898" s="4">
        <v>0</v>
      </c>
    </row>
    <row r="2899">
      <c r="A2899" s="0" t="inlineStr">
        <is>
          <t xml:space="preserve">2024-07-09</t>
        </is>
      </c>
      <c r="B2899" s="16">
        <v>45482</v>
      </c>
      <c r="C2899" s="8">
        <v>34.59</v>
      </c>
      <c r="D2899" s="4">
        <v>97788840</v>
      </c>
      <c r="E2899" s="0" t="str">
        <f>"jul24"</f>
        <v>jul24</v>
      </c>
      <c r="F2899" s="4">
        <v>0</v>
      </c>
    </row>
    <row r="2900">
      <c r="A2900" s="0" t="inlineStr">
        <is>
          <t xml:space="preserve">2024-07-10</t>
        </is>
      </c>
      <c r="B2900" s="16">
        <v>45483</v>
      </c>
      <c r="C2900" s="8">
        <v>34.87</v>
      </c>
      <c r="D2900" s="4">
        <v>52256195</v>
      </c>
      <c r="E2900" s="0" t="str">
        <f>"jul24"</f>
        <v>jul24</v>
      </c>
      <c r="F2900" s="4">
        <v>0</v>
      </c>
    </row>
    <row r="2901">
      <c r="A2901" s="0" t="inlineStr">
        <is>
          <t xml:space="preserve">2024-07-11</t>
        </is>
      </c>
      <c r="B2901" s="16">
        <v>45484</v>
      </c>
      <c r="C2901" s="8">
        <v>33.5</v>
      </c>
      <c r="D2901" s="4">
        <v>55213668</v>
      </c>
      <c r="E2901" s="0" t="str">
        <f>"jul24"</f>
        <v>jul24</v>
      </c>
      <c r="F2901" s="4">
        <v>0</v>
      </c>
    </row>
    <row r="2902">
      <c r="A2902" s="0" t="inlineStr">
        <is>
          <t xml:space="preserve">2024-07-12</t>
        </is>
      </c>
      <c r="B2902" s="16">
        <v>45485</v>
      </c>
      <c r="C2902" s="8">
        <v>34.49</v>
      </c>
      <c r="D2902" s="4">
        <v>62792646</v>
      </c>
      <c r="E2902" s="0" t="str">
        <f>"jul24"</f>
        <v>jul24</v>
      </c>
      <c r="F2902" s="4">
        <v>0</v>
      </c>
    </row>
    <row r="2903">
      <c r="A2903" s="0" t="inlineStr">
        <is>
          <t xml:space="preserve">2024-07-15</t>
        </is>
      </c>
      <c r="B2903" s="16">
        <v>45488</v>
      </c>
      <c r="C2903" s="8">
        <v>34.46</v>
      </c>
      <c r="D2903" s="4">
        <v>39847917</v>
      </c>
      <c r="E2903" s="0" t="str">
        <f>"jul24"</f>
        <v>jul24</v>
      </c>
      <c r="F2903" s="4">
        <v>0</v>
      </c>
    </row>
    <row r="2904">
      <c r="A2904" s="0" t="inlineStr">
        <is>
          <t xml:space="preserve">2024-07-16</t>
        </is>
      </c>
      <c r="B2904" s="16">
        <v>45489</v>
      </c>
      <c r="C2904" s="8">
        <v>34.34</v>
      </c>
      <c r="D2904" s="4">
        <v>28409906</v>
      </c>
      <c r="E2904" s="0" t="str">
        <f>"jul24"</f>
        <v>jul24</v>
      </c>
      <c r="F2904" s="4">
        <v>0</v>
      </c>
    </row>
    <row r="2905">
      <c r="A2905" s="0" t="inlineStr">
        <is>
          <t xml:space="preserve">2024-07-17</t>
        </is>
      </c>
      <c r="B2905" s="16">
        <v>45490</v>
      </c>
      <c r="C2905" s="8">
        <v>34.46</v>
      </c>
      <c r="D2905" s="4">
        <v>112304214</v>
      </c>
      <c r="E2905" s="0" t="str">
        <f>"jul24"</f>
        <v>jul24</v>
      </c>
      <c r="F2905" s="4">
        <v>0</v>
      </c>
    </row>
    <row r="2906">
      <c r="A2906" s="0" t="inlineStr">
        <is>
          <t xml:space="preserve">2024-07-18</t>
        </is>
      </c>
      <c r="B2906" s="16">
        <v>45491</v>
      </c>
      <c r="C2906" s="8">
        <v>34.87</v>
      </c>
      <c r="D2906" s="4">
        <v>84188608</v>
      </c>
      <c r="E2906" s="0" t="str">
        <f>"jul24"</f>
        <v>jul24</v>
      </c>
      <c r="F2906" s="4">
        <v>0</v>
      </c>
    </row>
    <row r="2907">
      <c r="A2907" s="0" t="inlineStr">
        <is>
          <t xml:space="preserve">2024-07-19</t>
        </is>
      </c>
      <c r="B2907" s="16">
        <v>45492</v>
      </c>
      <c r="C2907" s="8">
        <v>32.98</v>
      </c>
      <c r="D2907" s="4">
        <v>69628654</v>
      </c>
      <c r="E2907" s="0" t="str">
        <f>"jul24"</f>
        <v>jul24</v>
      </c>
      <c r="F2907" s="4">
        <v>0</v>
      </c>
    </row>
    <row r="2908">
      <c r="A2908" s="0" t="inlineStr">
        <is>
          <t xml:space="preserve">2024-07-22</t>
        </is>
      </c>
      <c r="B2908" s="16">
        <v>45495</v>
      </c>
      <c r="C2908" s="8">
        <v>33.37</v>
      </c>
      <c r="D2908" s="4">
        <v>48503749</v>
      </c>
      <c r="E2908" s="0" t="str">
        <f>"jul24"</f>
        <v>jul24</v>
      </c>
      <c r="F2908" s="4">
        <v>0</v>
      </c>
    </row>
    <row r="2909">
      <c r="A2909" s="0" t="inlineStr">
        <is>
          <t xml:space="preserve">2024-07-23</t>
        </is>
      </c>
      <c r="B2909" s="16">
        <v>45496</v>
      </c>
      <c r="C2909" s="8">
        <v>32.95</v>
      </c>
      <c r="D2909" s="4">
        <v>29466400</v>
      </c>
      <c r="E2909" s="0" t="str">
        <f>"jul24"</f>
        <v>jul24</v>
      </c>
      <c r="F2909" s="4">
        <v>0</v>
      </c>
    </row>
    <row r="2910">
      <c r="A2910" s="0" t="inlineStr">
        <is>
          <t xml:space="preserve">2024-07-24</t>
        </is>
      </c>
      <c r="B2910" s="16">
        <v>45497</v>
      </c>
      <c r="C2910" s="8">
        <v>31.7</v>
      </c>
      <c r="D2910" s="4">
        <v>62216700</v>
      </c>
      <c r="E2910" s="0" t="str">
        <f>"jul24"</f>
        <v>jul24</v>
      </c>
      <c r="F2910" s="4">
        <v>0</v>
      </c>
    </row>
    <row r="2911">
      <c r="A2911" s="0" t="inlineStr">
        <is>
          <t xml:space="preserve">2024-07-25</t>
        </is>
      </c>
      <c r="B2911" s="16">
        <v>45498</v>
      </c>
      <c r="C2911" s="8">
        <v>31.1</v>
      </c>
      <c r="D2911" s="4">
        <v>49774032</v>
      </c>
      <c r="E2911" s="0" t="str">
        <f>"jul24"</f>
        <v>jul24</v>
      </c>
      <c r="F2911" s="4">
        <v>0</v>
      </c>
    </row>
    <row r="2912">
      <c r="A2912" s="0" t="inlineStr">
        <is>
          <t xml:space="preserve">2024-07-26</t>
        </is>
      </c>
      <c r="B2912" s="16">
        <v>45499</v>
      </c>
      <c r="C2912" s="8">
        <v>31.35</v>
      </c>
      <c r="D2912" s="4">
        <v>38352543</v>
      </c>
      <c r="E2912" s="0" t="str">
        <f>"jul24"</f>
        <v>jul24</v>
      </c>
      <c r="F2912" s="4">
        <v>0</v>
      </c>
    </row>
    <row r="2913">
      <c r="A2913" s="0" t="inlineStr">
        <is>
          <t xml:space="preserve">2024-07-29</t>
        </is>
      </c>
      <c r="B2913" s="16">
        <v>45502</v>
      </c>
      <c r="C2913" s="8">
        <v>30.83</v>
      </c>
      <c r="D2913" s="4">
        <v>32342201</v>
      </c>
      <c r="E2913" s="0" t="str">
        <f>"jul24"</f>
        <v>jul24</v>
      </c>
      <c r="F2913" s="4">
        <v>0</v>
      </c>
    </row>
    <row r="2914">
      <c r="A2914" s="0" t="inlineStr">
        <is>
          <t xml:space="preserve">2024-07-30</t>
        </is>
      </c>
      <c r="B2914" s="16">
        <v>45503</v>
      </c>
      <c r="C2914" s="8">
        <v>30.13</v>
      </c>
      <c r="D2914" s="4">
        <v>48256628</v>
      </c>
      <c r="E2914" s="0" t="str">
        <f>"jul24"</f>
        <v>jul24</v>
      </c>
      <c r="F2914" s="4">
        <v>0</v>
      </c>
    </row>
    <row r="2915">
      <c r="A2915" s="0" t="inlineStr">
        <is>
          <t xml:space="preserve">2024-07-31</t>
        </is>
      </c>
      <c r="B2915" s="16">
        <v>45504</v>
      </c>
      <c r="C2915" s="8">
        <v>30.74</v>
      </c>
      <c r="D2915" s="4">
        <v>56110610</v>
      </c>
      <c r="E2915" s="0" t="str">
        <f>"jul24"</f>
        <v>jul24</v>
      </c>
      <c r="F2915" s="4">
        <v>1</v>
      </c>
    </row>
    <row r="2916">
      <c r="A2916" s="0" t="inlineStr">
        <is>
          <t xml:space="preserve">2024-08-01</t>
        </is>
      </c>
      <c r="B2916" s="16">
        <v>45505</v>
      </c>
      <c r="C2916" s="8">
        <v>29.05</v>
      </c>
      <c r="D2916" s="4">
        <v>107672516</v>
      </c>
      <c r="E2916" s="0" t="str">
        <f>"aug24"</f>
        <v>aug24</v>
      </c>
      <c r="F2916" s="4">
        <v>0</v>
      </c>
    </row>
    <row r="2917">
      <c r="A2917" s="0" t="inlineStr">
        <is>
          <t xml:space="preserve">2024-08-02</t>
        </is>
      </c>
      <c r="B2917" s="16">
        <v>45506</v>
      </c>
      <c r="C2917" s="8">
        <v>21.48</v>
      </c>
      <c r="D2917" s="4">
        <v>300895920</v>
      </c>
      <c r="E2917" s="0" t="str">
        <f>"aug24"</f>
        <v>aug24</v>
      </c>
      <c r="F2917" s="4">
        <v>0</v>
      </c>
    </row>
    <row r="2918">
      <c r="A2918" s="0" t="inlineStr">
        <is>
          <t xml:space="preserve">2024-08-05</t>
        </is>
      </c>
      <c r="B2918" s="16">
        <v>45509</v>
      </c>
      <c r="C2918" s="8">
        <v>20.11</v>
      </c>
      <c r="D2918" s="4">
        <v>147385700</v>
      </c>
      <c r="E2918" s="0" t="str">
        <f>"aug24"</f>
        <v>aug24</v>
      </c>
      <c r="F2918" s="4">
        <v>0</v>
      </c>
    </row>
    <row r="2919">
      <c r="A2919" s="0" t="inlineStr">
        <is>
          <t xml:space="preserve">2024-08-06</t>
        </is>
      </c>
      <c r="B2919" s="16">
        <v>45510</v>
      </c>
      <c r="C2919" s="8">
        <v>19.83</v>
      </c>
      <c r="D2919" s="4">
        <v>106670400</v>
      </c>
      <c r="E2919" s="0" t="str">
        <f>"aug24"</f>
        <v>aug24</v>
      </c>
      <c r="F2919" s="4">
        <v>0</v>
      </c>
    </row>
    <row r="2920">
      <c r="A2920" s="0" t="inlineStr">
        <is>
          <t xml:space="preserve">2024-08-07</t>
        </is>
      </c>
      <c r="B2920" s="16">
        <v>45511</v>
      </c>
      <c r="C2920" s="8">
        <v>18.99</v>
      </c>
      <c r="D2920" s="4">
        <v>97972300</v>
      </c>
      <c r="E2920" s="0" t="str">
        <f>"aug24"</f>
        <v>aug24</v>
      </c>
      <c r="F2920" s="4">
        <v>0</v>
      </c>
    </row>
    <row r="2921">
      <c r="A2921" s="0" t="inlineStr">
        <is>
          <t xml:space="preserve">2024-08-08</t>
        </is>
      </c>
      <c r="B2921" s="16">
        <v>45512</v>
      </c>
      <c r="C2921" s="8">
        <v>20.49</v>
      </c>
      <c r="D2921" s="4">
        <v>96836821</v>
      </c>
      <c r="E2921" s="0" t="str">
        <f>"aug24"</f>
        <v>aug24</v>
      </c>
      <c r="F2921" s="4">
        <v>0</v>
      </c>
    </row>
    <row r="2922">
      <c r="A2922" s="0" t="inlineStr">
        <is>
          <t xml:space="preserve">2024-08-09</t>
        </is>
      </c>
      <c r="B2922" s="16">
        <v>45513</v>
      </c>
      <c r="C2922" s="8">
        <v>19.71</v>
      </c>
      <c r="D2922" s="4">
        <v>76394546</v>
      </c>
      <c r="E2922" s="0" t="str">
        <f>"aug24"</f>
        <v>aug24</v>
      </c>
      <c r="F2922" s="4">
        <v>0</v>
      </c>
    </row>
    <row r="2923">
      <c r="A2923" s="0" t="inlineStr">
        <is>
          <t xml:space="preserve">2024-08-12</t>
        </is>
      </c>
      <c r="B2923" s="16">
        <v>45516</v>
      </c>
      <c r="C2923" s="8">
        <v>19.36</v>
      </c>
      <c r="D2923" s="4">
        <v>54677600</v>
      </c>
      <c r="E2923" s="0" t="str">
        <f>"aug24"</f>
        <v>aug24</v>
      </c>
      <c r="F2923" s="4">
        <v>0</v>
      </c>
    </row>
    <row r="2924">
      <c r="A2924" s="0" t="inlineStr">
        <is>
          <t xml:space="preserve">2024-08-13</t>
        </is>
      </c>
      <c r="B2924" s="16">
        <v>45517</v>
      </c>
      <c r="C2924" s="8">
        <v>20.47</v>
      </c>
      <c r="D2924" s="4">
        <v>77511346</v>
      </c>
      <c r="E2924" s="0" t="str">
        <f>"aug24"</f>
        <v>aug24</v>
      </c>
      <c r="F2924" s="4">
        <v>0</v>
      </c>
    </row>
    <row r="2925">
      <c r="A2925" s="0" t="inlineStr">
        <is>
          <t xml:space="preserve">2024-08-14</t>
        </is>
      </c>
      <c r="B2925" s="16">
        <v>45518</v>
      </c>
      <c r="C2925" s="8">
        <v>19.92</v>
      </c>
      <c r="D2925" s="4">
        <v>56758200</v>
      </c>
      <c r="E2925" s="0" t="str">
        <f>"aug24"</f>
        <v>aug24</v>
      </c>
      <c r="F2925" s="4">
        <v>0</v>
      </c>
    </row>
    <row r="2926">
      <c r="A2926" s="0" t="inlineStr">
        <is>
          <t xml:space="preserve">2024-08-15</t>
        </is>
      </c>
      <c r="B2926" s="16">
        <v>45519</v>
      </c>
      <c r="C2926" s="8">
        <v>20.69</v>
      </c>
      <c r="D2926" s="4">
        <v>84814900</v>
      </c>
      <c r="E2926" s="0" t="str">
        <f>"aug24"</f>
        <v>aug24</v>
      </c>
      <c r="F2926" s="4">
        <v>0</v>
      </c>
    </row>
    <row r="2927">
      <c r="A2927" s="0" t="inlineStr">
        <is>
          <t xml:space="preserve">2024-08-16</t>
        </is>
      </c>
      <c r="B2927" s="16">
        <v>45520</v>
      </c>
      <c r="C2927" s="8">
        <v>20.87</v>
      </c>
      <c r="D2927" s="4">
        <v>48582700</v>
      </c>
      <c r="E2927" s="0" t="str">
        <f>"aug24"</f>
        <v>aug24</v>
      </c>
      <c r="F2927" s="4">
        <v>0</v>
      </c>
    </row>
    <row r="2928">
      <c r="A2928" s="0" t="inlineStr">
        <is>
          <t xml:space="preserve">2024-08-19</t>
        </is>
      </c>
      <c r="B2928" s="16">
        <v>45523</v>
      </c>
      <c r="C2928" s="8">
        <v>21.52</v>
      </c>
      <c r="D2928" s="4">
        <v>65956303</v>
      </c>
      <c r="E2928" s="0" t="str">
        <f>"aug24"</f>
        <v>aug24</v>
      </c>
      <c r="F2928" s="4">
        <v>0</v>
      </c>
    </row>
    <row r="2929">
      <c r="A2929" s="0" t="inlineStr">
        <is>
          <t xml:space="preserve">2024-08-20</t>
        </is>
      </c>
      <c r="B2929" s="16">
        <v>45524</v>
      </c>
      <c r="C2929" s="8">
        <v>20.99</v>
      </c>
      <c r="D2929" s="4">
        <v>84161300</v>
      </c>
      <c r="E2929" s="0" t="str">
        <f>"aug24"</f>
        <v>aug24</v>
      </c>
      <c r="F2929" s="4">
        <v>0</v>
      </c>
    </row>
    <row r="2930">
      <c r="A2930" s="0" t="inlineStr">
        <is>
          <t xml:space="preserve">2024-08-21</t>
        </is>
      </c>
      <c r="B2930" s="16">
        <v>45525</v>
      </c>
      <c r="C2930" s="8">
        <v>21.41</v>
      </c>
      <c r="D2930" s="4">
        <v>57028900</v>
      </c>
      <c r="E2930" s="0" t="str">
        <f>"aug24"</f>
        <v>aug24</v>
      </c>
      <c r="F2930" s="4">
        <v>0</v>
      </c>
    </row>
    <row r="2931">
      <c r="A2931" s="0" t="inlineStr">
        <is>
          <t xml:space="preserve">2024-08-22</t>
        </is>
      </c>
      <c r="B2931" s="16">
        <v>45526</v>
      </c>
      <c r="C2931" s="8">
        <v>20.1</v>
      </c>
      <c r="D2931" s="4">
        <v>81444700</v>
      </c>
      <c r="E2931" s="0" t="str">
        <f>"aug24"</f>
        <v>aug24</v>
      </c>
      <c r="F2931" s="4">
        <v>0</v>
      </c>
    </row>
    <row r="2932">
      <c r="A2932" s="0" t="inlineStr">
        <is>
          <t xml:space="preserve">2024-08-23</t>
        </is>
      </c>
      <c r="B2932" s="16">
        <v>45527</v>
      </c>
      <c r="C2932" s="8">
        <v>20.54</v>
      </c>
      <c r="D2932" s="4">
        <v>73398430</v>
      </c>
      <c r="E2932" s="0" t="str">
        <f>"aug24"</f>
        <v>aug24</v>
      </c>
      <c r="F2932" s="4">
        <v>0</v>
      </c>
    </row>
    <row r="2933">
      <c r="A2933" s="0" t="inlineStr">
        <is>
          <t xml:space="preserve">2024-08-26</t>
        </is>
      </c>
      <c r="B2933" s="16">
        <v>45530</v>
      </c>
      <c r="C2933" s="8">
        <v>20.13</v>
      </c>
      <c r="D2933" s="4">
        <v>58534800</v>
      </c>
      <c r="E2933" s="0" t="str">
        <f>"aug24"</f>
        <v>aug24</v>
      </c>
      <c r="F2933" s="4">
        <v>0</v>
      </c>
    </row>
    <row r="2934">
      <c r="A2934" s="0" t="inlineStr">
        <is>
          <t xml:space="preserve">2024-08-27</t>
        </is>
      </c>
      <c r="B2934" s="16">
        <v>45531</v>
      </c>
      <c r="C2934" s="8">
        <v>20.07</v>
      </c>
      <c r="D2934" s="4">
        <v>43862017</v>
      </c>
      <c r="E2934" s="0" t="str">
        <f>"aug24"</f>
        <v>aug24</v>
      </c>
      <c r="F2934" s="4">
        <v>0</v>
      </c>
    </row>
    <row r="2935">
      <c r="A2935" s="0" t="inlineStr">
        <is>
          <t xml:space="preserve">2024-08-28</t>
        </is>
      </c>
      <c r="B2935" s="16">
        <v>45532</v>
      </c>
      <c r="C2935" s="8">
        <v>19.61</v>
      </c>
      <c r="D2935" s="4">
        <v>50144900</v>
      </c>
      <c r="E2935" s="0" t="str">
        <f>"aug24"</f>
        <v>aug24</v>
      </c>
      <c r="F2935" s="4">
        <v>0</v>
      </c>
    </row>
    <row r="2936">
      <c r="A2936" s="0" t="inlineStr">
        <is>
          <t xml:space="preserve">2024-08-29</t>
        </is>
      </c>
      <c r="B2936" s="16">
        <v>45533</v>
      </c>
      <c r="C2936" s="8">
        <v>20.13</v>
      </c>
      <c r="D2936" s="4">
        <v>64529700</v>
      </c>
      <c r="E2936" s="0" t="str">
        <f>"aug24"</f>
        <v>aug24</v>
      </c>
      <c r="F2936" s="4">
        <v>0</v>
      </c>
    </row>
    <row r="2937">
      <c r="A2937" s="0" t="inlineStr">
        <is>
          <t xml:space="preserve">2024-08-30</t>
        </is>
      </c>
      <c r="B2937" s="16">
        <v>45534</v>
      </c>
      <c r="C2937" s="8">
        <v>22.04</v>
      </c>
      <c r="D2937" s="4">
        <v>177785400</v>
      </c>
      <c r="E2937" s="0" t="str">
        <f>"aug24"</f>
        <v>aug24</v>
      </c>
      <c r="F2937" s="4">
        <v>1</v>
      </c>
    </row>
    <row r="2938">
      <c r="A2938" s="0" t="inlineStr">
        <is>
          <t xml:space="preserve">2024-09-03</t>
        </is>
      </c>
      <c r="B2938" s="16">
        <v>45538</v>
      </c>
      <c r="C2938" s="8">
        <v>20.1</v>
      </c>
      <c r="D2938" s="4">
        <v>115305533</v>
      </c>
      <c r="E2938" s="0" t="str">
        <f>"sep24"</f>
        <v>sep24</v>
      </c>
      <c r="F2938" s="4">
        <v>0</v>
      </c>
    </row>
    <row r="2939">
      <c r="A2939" s="0" t="inlineStr">
        <is>
          <t xml:space="preserve">2024-09-04</t>
        </is>
      </c>
      <c r="B2939" s="16">
        <v>45539</v>
      </c>
      <c r="C2939" s="8">
        <v>19.43</v>
      </c>
      <c r="D2939" s="4">
        <v>85871900</v>
      </c>
      <c r="E2939" s="0" t="str">
        <f>"sep24"</f>
        <v>sep24</v>
      </c>
      <c r="F2939" s="4">
        <v>0</v>
      </c>
    </row>
    <row r="2940">
      <c r="A2940" s="0" t="inlineStr">
        <is>
          <t xml:space="preserve">2024-09-05</t>
        </is>
      </c>
      <c r="B2940" s="16">
        <v>45540</v>
      </c>
      <c r="C2940" s="8">
        <v>19.4</v>
      </c>
      <c r="D2940" s="4">
        <v>65388800</v>
      </c>
      <c r="E2940" s="0" t="str">
        <f>"sep24"</f>
        <v>sep24</v>
      </c>
      <c r="F2940" s="4">
        <v>0</v>
      </c>
    </row>
    <row r="2941">
      <c r="A2941" s="0" t="inlineStr">
        <is>
          <t xml:space="preserve">2024-09-06</t>
        </is>
      </c>
      <c r="B2941" s="16">
        <v>45541</v>
      </c>
      <c r="C2941" s="8">
        <v>18.89</v>
      </c>
      <c r="D2941" s="4">
        <v>92686500</v>
      </c>
      <c r="E2941" s="0" t="str">
        <f>"sep24"</f>
        <v>sep24</v>
      </c>
      <c r="F2941" s="4">
        <v>0</v>
      </c>
    </row>
    <row r="2942">
      <c r="A2942" s="0" t="inlineStr">
        <is>
          <t xml:space="preserve">2024-09-09</t>
        </is>
      </c>
      <c r="B2942" s="16">
        <v>45544</v>
      </c>
      <c r="C2942" s="8">
        <v>19.07</v>
      </c>
      <c r="D2942" s="4">
        <v>64244126</v>
      </c>
      <c r="E2942" s="0" t="str">
        <f>"sep24"</f>
        <v>sep24</v>
      </c>
      <c r="F2942" s="4">
        <v>0</v>
      </c>
    </row>
    <row r="2943">
      <c r="A2943" s="0" t="inlineStr">
        <is>
          <t xml:space="preserve">2024-09-10</t>
        </is>
      </c>
      <c r="B2943" s="16">
        <v>45545</v>
      </c>
      <c r="C2943" s="8">
        <v>18.98</v>
      </c>
      <c r="D2943" s="4">
        <v>55621300</v>
      </c>
      <c r="E2943" s="0" t="str">
        <f>"sep24"</f>
        <v>sep24</v>
      </c>
      <c r="F2943" s="4">
        <v>0</v>
      </c>
    </row>
    <row r="2944">
      <c r="A2944" s="0" t="inlineStr">
        <is>
          <t xml:space="preserve">2024-09-11</t>
        </is>
      </c>
      <c r="B2944" s="16">
        <v>45546</v>
      </c>
      <c r="C2944" s="8">
        <v>19.64</v>
      </c>
      <c r="D2944" s="4">
        <v>71403141</v>
      </c>
      <c r="E2944" s="0" t="str">
        <f>"sep24"</f>
        <v>sep24</v>
      </c>
      <c r="F2944" s="4">
        <v>0</v>
      </c>
    </row>
    <row r="2945">
      <c r="A2945" s="0" t="inlineStr">
        <is>
          <t xml:space="preserve">2024-09-12</t>
        </is>
      </c>
      <c r="B2945" s="16">
        <v>45547</v>
      </c>
      <c r="C2945" s="8">
        <v>19.36</v>
      </c>
      <c r="D2945" s="4">
        <v>51602918</v>
      </c>
      <c r="E2945" s="0" t="str">
        <f>"sep24"</f>
        <v>sep24</v>
      </c>
      <c r="F2945" s="4">
        <v>0</v>
      </c>
    </row>
    <row r="2946">
      <c r="A2946" s="0" t="inlineStr">
        <is>
          <t xml:space="preserve">2024-09-13</t>
        </is>
      </c>
      <c r="B2946" s="16">
        <v>45548</v>
      </c>
      <c r="C2946" s="8">
        <v>19.66</v>
      </c>
      <c r="D2946" s="4">
        <v>44236300</v>
      </c>
      <c r="E2946" s="0" t="str">
        <f>"sep24"</f>
        <v>sep24</v>
      </c>
      <c r="F2946" s="4">
        <v>0</v>
      </c>
    </row>
    <row r="2947">
      <c r="A2947" s="0" t="inlineStr">
        <is>
          <t xml:space="preserve">2024-09-16</t>
        </is>
      </c>
      <c r="B2947" s="16">
        <v>45551</v>
      </c>
      <c r="C2947" s="8">
        <v>20.91</v>
      </c>
      <c r="D2947" s="4">
        <v>149337028</v>
      </c>
      <c r="E2947" s="0" t="str">
        <f>"sep24"</f>
        <v>sep24</v>
      </c>
      <c r="F2947" s="4">
        <v>0</v>
      </c>
    </row>
    <row r="2948">
      <c r="A2948" s="0" t="inlineStr">
        <is>
          <t xml:space="preserve">2024-09-17</t>
        </is>
      </c>
      <c r="B2948" s="16">
        <v>45552</v>
      </c>
      <c r="C2948" s="8">
        <v>21.47</v>
      </c>
      <c r="D2948" s="4">
        <v>196249800</v>
      </c>
      <c r="E2948" s="0" t="str">
        <f>"sep24"</f>
        <v>sep24</v>
      </c>
      <c r="F2948" s="4">
        <v>0</v>
      </c>
    </row>
    <row r="2949">
      <c r="A2949" s="0" t="inlineStr">
        <is>
          <t xml:space="preserve">2024-09-18</t>
        </is>
      </c>
      <c r="B2949" s="16">
        <v>45553</v>
      </c>
      <c r="C2949" s="8">
        <v>20.77</v>
      </c>
      <c r="D2949" s="4">
        <v>118727940</v>
      </c>
      <c r="E2949" s="0" t="str">
        <f>"sep24"</f>
        <v>sep24</v>
      </c>
      <c r="F2949" s="4">
        <v>0</v>
      </c>
    </row>
    <row r="2950">
      <c r="A2950" s="0" t="inlineStr">
        <is>
          <t xml:space="preserve">2024-09-19</t>
        </is>
      </c>
      <c r="B2950" s="16">
        <v>45554</v>
      </c>
      <c r="C2950" s="8">
        <v>21.14</v>
      </c>
      <c r="D2950" s="4">
        <v>99829200</v>
      </c>
      <c r="E2950" s="0" t="str">
        <f>"sep24"</f>
        <v>sep24</v>
      </c>
      <c r="F2950" s="4">
        <v>0</v>
      </c>
    </row>
    <row r="2951">
      <c r="A2951" s="0" t="inlineStr">
        <is>
          <t xml:space="preserve">2024-09-20</t>
        </is>
      </c>
      <c r="B2951" s="16">
        <v>45555</v>
      </c>
      <c r="C2951" s="8">
        <v>21.84</v>
      </c>
      <c r="D2951" s="4">
        <v>260377912</v>
      </c>
      <c r="E2951" s="0" t="str">
        <f>"sep24"</f>
        <v>sep24</v>
      </c>
      <c r="F2951" s="4">
        <v>0</v>
      </c>
    </row>
    <row r="2952">
      <c r="A2952" s="0" t="inlineStr">
        <is>
          <t xml:space="preserve">2024-09-23</t>
        </is>
      </c>
      <c r="B2952" s="16">
        <v>45558</v>
      </c>
      <c r="C2952" s="8">
        <v>22.56</v>
      </c>
      <c r="D2952" s="4">
        <v>184439134</v>
      </c>
      <c r="E2952" s="0" t="str">
        <f>"sep24"</f>
        <v>sep24</v>
      </c>
      <c r="F2952" s="4">
        <v>0</v>
      </c>
    </row>
    <row r="2953">
      <c r="A2953" s="0" t="inlineStr">
        <is>
          <t xml:space="preserve">2024-09-24</t>
        </is>
      </c>
      <c r="B2953" s="16">
        <v>45559</v>
      </c>
      <c r="C2953" s="8">
        <v>22.81</v>
      </c>
      <c r="D2953" s="4">
        <v>113082534</v>
      </c>
      <c r="E2953" s="0" t="str">
        <f>"sep24"</f>
        <v>sep24</v>
      </c>
      <c r="F2953" s="4">
        <v>0</v>
      </c>
    </row>
    <row r="2954">
      <c r="A2954" s="0" t="inlineStr">
        <is>
          <t xml:space="preserve">2024-09-25</t>
        </is>
      </c>
      <c r="B2954" s="16">
        <v>45560</v>
      </c>
      <c r="C2954" s="8">
        <v>23.54</v>
      </c>
      <c r="D2954" s="4">
        <v>117013400</v>
      </c>
      <c r="E2954" s="0" t="str">
        <f>"sep24"</f>
        <v>sep24</v>
      </c>
      <c r="F2954" s="4">
        <v>0</v>
      </c>
    </row>
    <row r="2955">
      <c r="A2955" s="0" t="inlineStr">
        <is>
          <t xml:space="preserve">2024-09-26</t>
        </is>
      </c>
      <c r="B2955" s="16">
        <v>45561</v>
      </c>
      <c r="C2955" s="8">
        <v>23.92</v>
      </c>
      <c r="D2955" s="4">
        <v>95416939</v>
      </c>
      <c r="E2955" s="0" t="str">
        <f>"sep24"</f>
        <v>sep24</v>
      </c>
      <c r="F2955" s="4">
        <v>0</v>
      </c>
    </row>
    <row r="2956">
      <c r="A2956" s="0" t="inlineStr">
        <is>
          <t xml:space="preserve">2024-09-27</t>
        </is>
      </c>
      <c r="B2956" s="16">
        <v>45562</v>
      </c>
      <c r="C2956" s="8">
        <v>23.91</v>
      </c>
      <c r="D2956" s="4">
        <v>85883300</v>
      </c>
      <c r="E2956" s="0" t="str">
        <f>"sep24"</f>
        <v>sep24</v>
      </c>
      <c r="F2956" s="4">
        <v>0</v>
      </c>
    </row>
    <row r="2957">
      <c r="A2957" s="0" t="inlineStr">
        <is>
          <t xml:space="preserve">2024-09-30</t>
        </is>
      </c>
      <c r="B2957" s="16">
        <v>45565</v>
      </c>
      <c r="C2957" s="8">
        <v>23.46</v>
      </c>
      <c r="D2957" s="4">
        <v>66460225</v>
      </c>
      <c r="E2957" s="0" t="str">
        <f>"sep24"</f>
        <v>sep24</v>
      </c>
      <c r="F2957" s="4">
        <v>1</v>
      </c>
    </row>
    <row r="2958">
      <c r="A2958" s="0" t="inlineStr">
        <is>
          <t xml:space="preserve">2024-10-01</t>
        </is>
      </c>
      <c r="B2958" s="16">
        <v>45566</v>
      </c>
      <c r="C2958" s="8">
        <v>22.69</v>
      </c>
      <c r="D2958" s="4">
        <v>86344400</v>
      </c>
      <c r="E2958" s="0" t="str">
        <f>"oct24"</f>
        <v>oct24</v>
      </c>
      <c r="F2958" s="4">
        <v>0</v>
      </c>
    </row>
    <row r="2959">
      <c r="A2959" s="0" t="inlineStr">
        <is>
          <t xml:space="preserve">2024-10-02</t>
        </is>
      </c>
      <c r="B2959" s="16">
        <v>45567</v>
      </c>
      <c r="C2959" s="8">
        <v>22.39</v>
      </c>
      <c r="D2959" s="4">
        <v>59033900</v>
      </c>
      <c r="E2959" s="0" t="str">
        <f>"oct24"</f>
        <v>oct24</v>
      </c>
      <c r="F2959" s="4">
        <v>0</v>
      </c>
    </row>
    <row r="2960">
      <c r="A2960" s="0" t="inlineStr">
        <is>
          <t xml:space="preserve">2024-10-03</t>
        </is>
      </c>
      <c r="B2960" s="16">
        <v>45568</v>
      </c>
      <c r="C2960" s="8">
        <v>22.26</v>
      </c>
      <c r="D2960" s="4">
        <v>49565931</v>
      </c>
      <c r="E2960" s="0" t="str">
        <f>"oct24"</f>
        <v>oct24</v>
      </c>
      <c r="F2960" s="4">
        <v>0</v>
      </c>
    </row>
    <row r="2961">
      <c r="A2961" s="0" t="inlineStr">
        <is>
          <t xml:space="preserve">2024-10-04</t>
        </is>
      </c>
      <c r="B2961" s="16">
        <v>45569</v>
      </c>
      <c r="C2961" s="8">
        <v>22.59</v>
      </c>
      <c r="D2961" s="4">
        <v>49966930</v>
      </c>
      <c r="E2961" s="0" t="str">
        <f>"oct24"</f>
        <v>oct24</v>
      </c>
      <c r="F2961" s="4">
        <v>0</v>
      </c>
    </row>
    <row r="2962">
      <c r="A2962" s="0" t="inlineStr">
        <is>
          <t xml:space="preserve">2024-10-07</t>
        </is>
      </c>
      <c r="B2962" s="16">
        <v>45572</v>
      </c>
      <c r="C2962" s="8">
        <v>22.38</v>
      </c>
      <c r="D2962" s="4">
        <v>54928700</v>
      </c>
      <c r="E2962" s="0" t="str">
        <f>"oct24"</f>
        <v>oct24</v>
      </c>
      <c r="F2962" s="4">
        <v>0</v>
      </c>
    </row>
    <row r="2963">
      <c r="A2963" s="0" t="inlineStr">
        <is>
          <t xml:space="preserve">2024-10-08</t>
        </is>
      </c>
      <c r="B2963" s="16">
        <v>45573</v>
      </c>
      <c r="C2963" s="8">
        <v>23.32</v>
      </c>
      <c r="D2963" s="4">
        <v>58650500</v>
      </c>
      <c r="E2963" s="0" t="str">
        <f>"oct24"</f>
        <v>oct24</v>
      </c>
      <c r="F2963" s="4">
        <v>0</v>
      </c>
    </row>
    <row r="2964">
      <c r="A2964" s="0" t="inlineStr">
        <is>
          <t xml:space="preserve">2024-10-09</t>
        </is>
      </c>
      <c r="B2964" s="16">
        <v>45574</v>
      </c>
      <c r="C2964" s="8">
        <v>23.46</v>
      </c>
      <c r="D2964" s="4">
        <v>44759018</v>
      </c>
      <c r="E2964" s="0" t="str">
        <f>"oct24"</f>
        <v>oct24</v>
      </c>
      <c r="F2964" s="4">
        <v>0</v>
      </c>
    </row>
    <row r="2965">
      <c r="A2965" s="0" t="inlineStr">
        <is>
          <t xml:space="preserve">2024-10-10</t>
        </is>
      </c>
      <c r="B2965" s="16">
        <v>45575</v>
      </c>
      <c r="C2965" s="8">
        <v>23.22</v>
      </c>
      <c r="D2965" s="4">
        <v>44874600</v>
      </c>
      <c r="E2965" s="0" t="str">
        <f>"oct24"</f>
        <v>oct24</v>
      </c>
      <c r="F2965" s="4">
        <v>0</v>
      </c>
    </row>
    <row r="2966">
      <c r="A2966" s="0" t="inlineStr">
        <is>
          <t xml:space="preserve">2024-10-11</t>
        </is>
      </c>
      <c r="B2966" s="16">
        <v>45576</v>
      </c>
      <c r="C2966" s="8">
        <v>23.56</v>
      </c>
      <c r="D2966" s="4">
        <v>43585300</v>
      </c>
      <c r="E2966" s="0" t="str">
        <f>"oct24"</f>
        <v>oct24</v>
      </c>
      <c r="F2966" s="4">
        <v>0</v>
      </c>
    </row>
    <row r="2967">
      <c r="A2967" s="0" t="inlineStr">
        <is>
          <t xml:space="preserve">2024-10-14</t>
        </is>
      </c>
      <c r="B2967" s="16">
        <v>45579</v>
      </c>
      <c r="C2967" s="8">
        <v>23.44</v>
      </c>
      <c r="D2967" s="4">
        <v>35403646</v>
      </c>
      <c r="E2967" s="0" t="str">
        <f>"oct24"</f>
        <v>oct24</v>
      </c>
      <c r="F2967" s="4">
        <v>0</v>
      </c>
    </row>
    <row r="2968">
      <c r="A2968" s="0" t="inlineStr">
        <is>
          <t xml:space="preserve">2024-10-15</t>
        </is>
      </c>
      <c r="B2968" s="16">
        <v>45580</v>
      </c>
      <c r="C2968" s="8">
        <v>22.66</v>
      </c>
      <c r="D2968" s="4">
        <v>68900600</v>
      </c>
      <c r="E2968" s="0" t="str">
        <f>"oct24"</f>
        <v>oct24</v>
      </c>
      <c r="F2968" s="4">
        <v>0</v>
      </c>
    </row>
    <row r="2969">
      <c r="A2969" s="0" t="inlineStr">
        <is>
          <t xml:space="preserve">2024-10-16</t>
        </is>
      </c>
      <c r="B2969" s="16">
        <v>45581</v>
      </c>
      <c r="C2969" s="8">
        <v>22.31</v>
      </c>
      <c r="D2969" s="4">
        <v>62151800</v>
      </c>
      <c r="E2969" s="0" t="str">
        <f>"oct24"</f>
        <v>oct24</v>
      </c>
      <c r="F2969" s="4">
        <v>0</v>
      </c>
    </row>
    <row r="2970">
      <c r="A2970" s="0" t="inlineStr">
        <is>
          <t xml:space="preserve">2024-10-17</t>
        </is>
      </c>
      <c r="B2970" s="16">
        <v>45582</v>
      </c>
      <c r="C2970" s="8">
        <v>22.44</v>
      </c>
      <c r="D2970" s="4">
        <v>43807600</v>
      </c>
      <c r="E2970" s="0" t="str">
        <f>"oct24"</f>
        <v>oct24</v>
      </c>
      <c r="F2970" s="4">
        <v>0</v>
      </c>
    </row>
    <row r="2971">
      <c r="A2971" s="0" t="inlineStr">
        <is>
          <t xml:space="preserve">2024-10-18</t>
        </is>
      </c>
      <c r="B2971" s="16">
        <v>45583</v>
      </c>
      <c r="C2971" s="8">
        <v>22.77</v>
      </c>
      <c r="D2971" s="4">
        <v>39971700</v>
      </c>
      <c r="E2971" s="0" t="str">
        <f>"oct24"</f>
        <v>oct24</v>
      </c>
      <c r="F2971" s="4">
        <v>0</v>
      </c>
    </row>
    <row r="2972">
      <c r="A2972" s="0" t="inlineStr">
        <is>
          <t xml:space="preserve">2024-10-21</t>
        </is>
      </c>
      <c r="B2972" s="16">
        <v>45586</v>
      </c>
      <c r="C2972" s="8">
        <v>22.84</v>
      </c>
      <c r="D2972" s="4">
        <v>39727000</v>
      </c>
      <c r="E2972" s="0" t="str">
        <f>"oct24"</f>
        <v>oct24</v>
      </c>
      <c r="F2972" s="4">
        <v>0</v>
      </c>
    </row>
    <row r="2973">
      <c r="A2973" s="0" t="inlineStr">
        <is>
          <t xml:space="preserve">2024-10-22</t>
        </is>
      </c>
      <c r="B2973" s="16">
        <v>45587</v>
      </c>
      <c r="C2973" s="8">
        <v>22.4</v>
      </c>
      <c r="D2973" s="4">
        <v>50160400</v>
      </c>
      <c r="E2973" s="0" t="str">
        <f>"oct24"</f>
        <v>oct24</v>
      </c>
      <c r="F2973" s="4">
        <v>0</v>
      </c>
    </row>
    <row r="2974">
      <c r="A2974" s="0" t="inlineStr">
        <is>
          <t xml:space="preserve">2024-10-23</t>
        </is>
      </c>
      <c r="B2974" s="16">
        <v>45588</v>
      </c>
      <c r="C2974" s="8">
        <v>21.98</v>
      </c>
      <c r="D2974" s="4">
        <v>45799100</v>
      </c>
      <c r="E2974" s="0" t="str">
        <f>"oct24"</f>
        <v>oct24</v>
      </c>
      <c r="F2974" s="4">
        <v>0</v>
      </c>
    </row>
    <row r="2975">
      <c r="A2975" s="0" t="inlineStr">
        <is>
          <t xml:space="preserve">2024-10-24</t>
        </is>
      </c>
      <c r="B2975" s="16">
        <v>45589</v>
      </c>
      <c r="C2975" s="8">
        <v>22.34</v>
      </c>
      <c r="D2975" s="4">
        <v>40554417</v>
      </c>
      <c r="E2975" s="0" t="str">
        <f>"oct24"</f>
        <v>oct24</v>
      </c>
      <c r="F2975" s="4">
        <v>0</v>
      </c>
    </row>
    <row r="2976">
      <c r="A2976" s="0" t="inlineStr">
        <is>
          <t xml:space="preserve">2024-10-25</t>
        </is>
      </c>
      <c r="B2976" s="16">
        <v>45590</v>
      </c>
      <c r="C2976" s="8">
        <v>22.68</v>
      </c>
      <c r="D2976" s="4">
        <v>67503000</v>
      </c>
      <c r="E2976" s="0" t="str">
        <f>"oct24"</f>
        <v>oct24</v>
      </c>
      <c r="F2976" s="4">
        <v>0</v>
      </c>
    </row>
    <row r="2977">
      <c r="A2977" s="0" t="inlineStr">
        <is>
          <t xml:space="preserve">2024-10-28</t>
        </is>
      </c>
      <c r="B2977" s="16">
        <v>45593</v>
      </c>
      <c r="C2977" s="8">
        <v>22.92</v>
      </c>
      <c r="D2977" s="4">
        <v>41915000</v>
      </c>
      <c r="E2977" s="0" t="str">
        <f>"oct24"</f>
        <v>oct24</v>
      </c>
      <c r="F2977" s="4">
        <v>0</v>
      </c>
    </row>
    <row r="2978">
      <c r="A2978" s="0" t="inlineStr">
        <is>
          <t xml:space="preserve">2024-10-29</t>
        </is>
      </c>
      <c r="B2978" s="16">
        <v>45594</v>
      </c>
      <c r="C2978" s="8">
        <v>22.9</v>
      </c>
      <c r="D2978" s="4">
        <v>83422242</v>
      </c>
      <c r="E2978" s="0" t="str">
        <f>"oct24"</f>
        <v>oct24</v>
      </c>
      <c r="F2978" s="4">
        <v>0</v>
      </c>
    </row>
    <row r="2979">
      <c r="A2979" s="0" t="inlineStr">
        <is>
          <t xml:space="preserve">2024-10-30</t>
        </is>
      </c>
      <c r="B2979" s="16">
        <v>45595</v>
      </c>
      <c r="C2979" s="8">
        <v>22.3</v>
      </c>
      <c r="D2979" s="4">
        <v>50941231</v>
      </c>
      <c r="E2979" s="0" t="str">
        <f>"oct24"</f>
        <v>oct24</v>
      </c>
      <c r="F2979" s="4">
        <v>0</v>
      </c>
    </row>
    <row r="2980">
      <c r="A2980" s="0" t="inlineStr">
        <is>
          <t xml:space="preserve">2024-10-31</t>
        </is>
      </c>
      <c r="B2980" s="16">
        <v>45596</v>
      </c>
      <c r="C2980" s="8">
        <v>21.52</v>
      </c>
      <c r="D2980" s="4">
        <v>112485547</v>
      </c>
      <c r="E2980" s="0" t="str">
        <f>"oct24"</f>
        <v>oct24</v>
      </c>
      <c r="F2980" s="4">
        <v>1</v>
      </c>
    </row>
    <row r="2981">
      <c r="A2981" s="0" t="inlineStr">
        <is>
          <t xml:space="preserve">2024-11-01</t>
        </is>
      </c>
      <c r="B2981" s="16">
        <v>45597</v>
      </c>
      <c r="C2981" s="8">
        <v>23.2</v>
      </c>
      <c r="D2981" s="4">
        <v>173471115</v>
      </c>
      <c r="E2981" s="0" t="str">
        <f>"nov24"</f>
        <v>nov24</v>
      </c>
      <c r="F2981" s="4">
        <v>0</v>
      </c>
    </row>
    <row r="2982">
      <c r="A2982" s="0" t="inlineStr">
        <is>
          <t xml:space="preserve">2024-11-04</t>
        </is>
      </c>
      <c r="B2982" s="16">
        <v>45600</v>
      </c>
      <c r="C2982" s="8">
        <v>22.52</v>
      </c>
      <c r="D2982" s="4">
        <v>84616300</v>
      </c>
      <c r="E2982" s="0" t="str">
        <f>"nov24"</f>
        <v>nov24</v>
      </c>
      <c r="F2982" s="4">
        <v>0</v>
      </c>
    </row>
    <row r="2983">
      <c r="A2983" s="0" t="inlineStr">
        <is>
          <t xml:space="preserve">2024-11-05</t>
        </is>
      </c>
      <c r="B2983" s="16">
        <v>45601</v>
      </c>
      <c r="C2983" s="8">
        <v>23.32</v>
      </c>
      <c r="D2983" s="4">
        <v>59153326</v>
      </c>
      <c r="E2983" s="0" t="str">
        <f>"nov24"</f>
        <v>nov24</v>
      </c>
      <c r="F2983" s="4">
        <v>0</v>
      </c>
    </row>
    <row r="2984">
      <c r="A2984" s="0" t="inlineStr">
        <is>
          <t xml:space="preserve">2024-11-06</t>
        </is>
      </c>
      <c r="B2984" s="16">
        <v>45602</v>
      </c>
      <c r="C2984" s="8">
        <v>25.05</v>
      </c>
      <c r="D2984" s="4">
        <v>116760537</v>
      </c>
      <c r="E2984" s="0" t="str">
        <f>"nov24"</f>
        <v>nov24</v>
      </c>
      <c r="F2984" s="4">
        <v>0</v>
      </c>
    </row>
    <row r="2985">
      <c r="A2985" s="0" t="inlineStr">
        <is>
          <t xml:space="preserve">2024-11-07</t>
        </is>
      </c>
      <c r="B2985" s="16">
        <v>45603</v>
      </c>
      <c r="C2985" s="8">
        <v>26.23</v>
      </c>
      <c r="D2985" s="4">
        <v>101489302</v>
      </c>
      <c r="E2985" s="0" t="str">
        <f>"nov24"</f>
        <v>nov24</v>
      </c>
      <c r="F2985" s="4">
        <v>0</v>
      </c>
    </row>
    <row r="2986">
      <c r="A2986" s="0" t="inlineStr">
        <is>
          <t xml:space="preserve">2024-11-08</t>
        </is>
      </c>
      <c r="B2986" s="16">
        <v>45604</v>
      </c>
      <c r="C2986" s="8">
        <v>26.2</v>
      </c>
      <c r="D2986" s="4">
        <v>76428000</v>
      </c>
      <c r="E2986" s="0" t="str">
        <f>"nov24"</f>
        <v>nov24</v>
      </c>
      <c r="F2986" s="4">
        <v>0</v>
      </c>
    </row>
    <row r="2987">
      <c r="A2987" s="0" t="inlineStr">
        <is>
          <t xml:space="preserve">2024-11-11</t>
        </is>
      </c>
      <c r="B2987" s="16">
        <v>45607</v>
      </c>
      <c r="C2987" s="8">
        <v>25.05</v>
      </c>
      <c r="D2987" s="4">
        <v>80185321</v>
      </c>
      <c r="E2987" s="0" t="str">
        <f>"nov24"</f>
        <v>nov24</v>
      </c>
      <c r="F2987" s="4">
        <v>0</v>
      </c>
    </row>
    <row r="2988">
      <c r="A2988" s="0" t="inlineStr">
        <is>
          <t xml:space="preserve">2024-11-12</t>
        </is>
      </c>
      <c r="B2988" s="16">
        <v>45608</v>
      </c>
      <c r="C2988" s="8">
        <v>24.16</v>
      </c>
      <c r="D2988" s="4">
        <v>62539733</v>
      </c>
      <c r="E2988" s="0" t="str">
        <f>"nov24"</f>
        <v>nov24</v>
      </c>
      <c r="F2988" s="4">
        <v>0</v>
      </c>
    </row>
    <row r="2989">
      <c r="A2989" s="0" t="inlineStr">
        <is>
          <t xml:space="preserve">2024-11-13</t>
        </is>
      </c>
      <c r="B2989" s="16">
        <v>45609</v>
      </c>
      <c r="C2989" s="8">
        <v>24.92</v>
      </c>
      <c r="D2989" s="4">
        <v>58202000</v>
      </c>
      <c r="E2989" s="0" t="str">
        <f>"nov24"</f>
        <v>nov24</v>
      </c>
      <c r="F2989" s="4">
        <v>0</v>
      </c>
    </row>
    <row r="2990">
      <c r="A2990" s="0" t="inlineStr">
        <is>
          <t xml:space="preserve">2024-11-14</t>
        </is>
      </c>
      <c r="B2990" s="16">
        <v>45610</v>
      </c>
      <c r="C2990" s="8">
        <v>25.03</v>
      </c>
      <c r="D2990" s="4">
        <v>49252121</v>
      </c>
      <c r="E2990" s="0" t="str">
        <f>"nov24"</f>
        <v>nov24</v>
      </c>
      <c r="F2990" s="4">
        <v>0</v>
      </c>
    </row>
    <row r="2991">
      <c r="A2991" s="0" t="inlineStr">
        <is>
          <t xml:space="preserve">2024-11-15</t>
        </is>
      </c>
      <c r="B2991" s="16">
        <v>45611</v>
      </c>
      <c r="C2991" s="8">
        <v>24.35</v>
      </c>
      <c r="D2991" s="4">
        <v>55104900</v>
      </c>
      <c r="E2991" s="0" t="str">
        <f>"nov24"</f>
        <v>nov24</v>
      </c>
      <c r="F2991" s="4">
        <v>0</v>
      </c>
    </row>
    <row r="2992">
      <c r="A2992" s="0" t="inlineStr">
        <is>
          <t xml:space="preserve">2024-11-18</t>
        </is>
      </c>
      <c r="B2992" s="16">
        <v>45614</v>
      </c>
      <c r="C2992" s="8">
        <v>24.84</v>
      </c>
      <c r="D2992" s="4">
        <v>59667333</v>
      </c>
      <c r="E2992" s="0" t="str">
        <f>"nov24"</f>
        <v>nov24</v>
      </c>
      <c r="F2992" s="4">
        <v>0</v>
      </c>
    </row>
    <row r="2993">
      <c r="A2993" s="0" t="inlineStr">
        <is>
          <t xml:space="preserve">2024-11-19</t>
        </is>
      </c>
      <c r="B2993" s="16">
        <v>45615</v>
      </c>
      <c r="C2993" s="8">
        <v>24.2</v>
      </c>
      <c r="D2993" s="4">
        <v>61190900</v>
      </c>
      <c r="E2993" s="0" t="str">
        <f>"nov24"</f>
        <v>nov24</v>
      </c>
      <c r="F2993" s="4">
        <v>0</v>
      </c>
    </row>
    <row r="2994">
      <c r="A2994" s="0" t="inlineStr">
        <is>
          <t xml:space="preserve">2024-11-20</t>
        </is>
      </c>
      <c r="B2994" s="16">
        <v>45616</v>
      </c>
      <c r="C2994" s="8">
        <v>24.01</v>
      </c>
      <c r="D2994" s="4">
        <v>50191510</v>
      </c>
      <c r="E2994" s="0" t="str">
        <f>"nov24"</f>
        <v>nov24</v>
      </c>
      <c r="F2994" s="4">
        <v>0</v>
      </c>
    </row>
    <row r="2995">
      <c r="A2995" s="0" t="inlineStr">
        <is>
          <t xml:space="preserve">2024-11-21</t>
        </is>
      </c>
      <c r="B2995" s="16">
        <v>45617</v>
      </c>
      <c r="C2995" s="8">
        <v>24.44</v>
      </c>
      <c r="D2995" s="4">
        <v>58928410</v>
      </c>
      <c r="E2995" s="0" t="str">
        <f>"nov24"</f>
        <v>nov24</v>
      </c>
      <c r="F2995" s="4">
        <v>0</v>
      </c>
    </row>
    <row r="2996">
      <c r="A2996" s="0" t="inlineStr">
        <is>
          <t xml:space="preserve">2024-11-22</t>
        </is>
      </c>
      <c r="B2996" s="16">
        <v>45618</v>
      </c>
      <c r="C2996" s="8">
        <v>24.5</v>
      </c>
      <c r="D2996" s="4">
        <v>36784715</v>
      </c>
      <c r="E2996" s="0" t="str">
        <f>"nov24"</f>
        <v>nov24</v>
      </c>
      <c r="F2996" s="4">
        <v>0</v>
      </c>
    </row>
    <row r="2997">
      <c r="A2997" s="0" t="inlineStr">
        <is>
          <t xml:space="preserve">2024-11-25</t>
        </is>
      </c>
      <c r="B2997" s="16">
        <v>45621</v>
      </c>
      <c r="C2997" s="8">
        <v>24.87</v>
      </c>
      <c r="D2997" s="4">
        <v>91128400</v>
      </c>
      <c r="E2997" s="0" t="str">
        <f>"nov24"</f>
        <v>nov24</v>
      </c>
      <c r="F2997" s="4">
        <v>0</v>
      </c>
    </row>
    <row r="2998">
      <c r="A2998" s="0" t="inlineStr">
        <is>
          <t xml:space="preserve">2024-11-26</t>
        </is>
      </c>
      <c r="B2998" s="16">
        <v>45622</v>
      </c>
      <c r="C2998" s="8">
        <v>24.05</v>
      </c>
      <c r="D2998" s="4">
        <v>69613600</v>
      </c>
      <c r="E2998" s="0" t="str">
        <f>"nov24"</f>
        <v>nov24</v>
      </c>
      <c r="F2998" s="4">
        <v>0</v>
      </c>
    </row>
    <row r="2999">
      <c r="A2999" s="0" t="inlineStr">
        <is>
          <t xml:space="preserve">2024-11-27</t>
        </is>
      </c>
      <c r="B2999" s="16">
        <v>45623</v>
      </c>
      <c r="C2999" s="8">
        <v>23.65</v>
      </c>
      <c r="D2999" s="4">
        <v>53992319</v>
      </c>
      <c r="E2999" s="0" t="str">
        <f>"nov24"</f>
        <v>nov24</v>
      </c>
      <c r="F2999" s="4">
        <v>0</v>
      </c>
    </row>
    <row r="3000">
      <c r="A3000" s="0" t="inlineStr">
        <is>
          <t xml:space="preserve">2024-11-29</t>
        </is>
      </c>
      <c r="B3000" s="16">
        <v>45625</v>
      </c>
      <c r="C3000" s="8">
        <v>24.05</v>
      </c>
      <c r="D3000" s="4">
        <v>36616800</v>
      </c>
      <c r="E3000" s="0" t="str">
        <f>"nov24"</f>
        <v>nov24</v>
      </c>
      <c r="F3000" s="4">
        <v>1</v>
      </c>
    </row>
    <row r="3001">
      <c r="A3001" s="0" t="inlineStr">
        <is>
          <t xml:space="preserve">2024-12-02</t>
        </is>
      </c>
      <c r="B3001" s="16">
        <v>45628</v>
      </c>
      <c r="C3001" s="8">
        <v>23.93</v>
      </c>
      <c r="D3001" s="4">
        <v>150497900</v>
      </c>
      <c r="E3001" s="0" t="str">
        <f>"dec24"</f>
        <v>dec24</v>
      </c>
      <c r="F3001" s="4">
        <v>0</v>
      </c>
    </row>
    <row r="3002">
      <c r="A3002" s="0" t="inlineStr">
        <is>
          <t xml:space="preserve">2024-12-03</t>
        </is>
      </c>
      <c r="B3002" s="16">
        <v>45629</v>
      </c>
      <c r="C3002" s="8">
        <v>22.47</v>
      </c>
      <c r="D3002" s="4">
        <v>138160500</v>
      </c>
      <c r="E3002" s="0" t="str">
        <f>"dec24"</f>
        <v>dec24</v>
      </c>
      <c r="F3002" s="4">
        <v>0</v>
      </c>
    </row>
    <row r="3003">
      <c r="A3003" s="0" t="inlineStr">
        <is>
          <t xml:space="preserve">2024-12-04</t>
        </is>
      </c>
      <c r="B3003" s="16">
        <v>45630</v>
      </c>
      <c r="C3003" s="8">
        <v>21.96</v>
      </c>
      <c r="D3003" s="4">
        <v>104649000</v>
      </c>
      <c r="E3003" s="0" t="str">
        <f>"dec24"</f>
        <v>dec24</v>
      </c>
      <c r="F3003" s="4">
        <v>0</v>
      </c>
    </row>
    <row r="3004">
      <c r="A3004" s="0" t="inlineStr">
        <is>
          <t xml:space="preserve">2024-12-05</t>
        </is>
      </c>
      <c r="B3004" s="16">
        <v>45631</v>
      </c>
      <c r="C3004" s="8">
        <v>20.8</v>
      </c>
      <c r="D3004" s="4">
        <v>167993500</v>
      </c>
      <c r="E3004" s="0" t="str">
        <f>"dec24"</f>
        <v>dec24</v>
      </c>
      <c r="F3004" s="4">
        <v>0</v>
      </c>
    </row>
    <row r="3005">
      <c r="A3005" s="0" t="inlineStr">
        <is>
          <t xml:space="preserve">2024-12-06</t>
        </is>
      </c>
      <c r="B3005" s="16">
        <v>45632</v>
      </c>
      <c r="C3005" s="8">
        <v>20.92</v>
      </c>
      <c r="D3005" s="4">
        <v>78539132</v>
      </c>
      <c r="E3005" s="0" t="str">
        <f>"dec24"</f>
        <v>dec24</v>
      </c>
      <c r="F3005" s="4">
        <v>0</v>
      </c>
    </row>
    <row r="3006">
      <c r="A3006" s="0" t="inlineStr">
        <is>
          <t xml:space="preserve">2024-12-09</t>
        </is>
      </c>
      <c r="B3006" s="16">
        <v>45635</v>
      </c>
      <c r="C3006" s="8">
        <v>20.81</v>
      </c>
      <c r="D3006" s="4">
        <v>68818217</v>
      </c>
      <c r="E3006" s="0" t="str">
        <f>"dec24"</f>
        <v>dec24</v>
      </c>
      <c r="F3006" s="4">
        <v>0</v>
      </c>
    </row>
    <row r="3007">
      <c r="A3007" s="0" t="inlineStr">
        <is>
          <t xml:space="preserve">2024-12-10</t>
        </is>
      </c>
      <c r="B3007" s="16">
        <v>45636</v>
      </c>
      <c r="C3007" s="8">
        <v>20.16</v>
      </c>
      <c r="D3007" s="4">
        <v>90004833</v>
      </c>
      <c r="E3007" s="0" t="str">
        <f>"dec24"</f>
        <v>dec24</v>
      </c>
      <c r="F3007" s="4">
        <v>0</v>
      </c>
    </row>
    <row r="3008">
      <c r="A3008" s="0" t="inlineStr">
        <is>
          <t xml:space="preserve">2024-12-11</t>
        </is>
      </c>
      <c r="B3008" s="16">
        <v>45637</v>
      </c>
      <c r="C3008" s="8">
        <v>20.12</v>
      </c>
      <c r="D3008" s="4">
        <v>75209342</v>
      </c>
      <c r="E3008" s="0" t="str">
        <f>"dec24"</f>
        <v>dec24</v>
      </c>
      <c r="F3008" s="4">
        <v>0</v>
      </c>
    </row>
    <row r="3009">
      <c r="A3009" s="0" t="inlineStr">
        <is>
          <t xml:space="preserve">2024-12-12</t>
        </is>
      </c>
      <c r="B3009" s="16">
        <v>45638</v>
      </c>
      <c r="C3009" s="8">
        <v>20.78</v>
      </c>
      <c r="D3009" s="4">
        <v>77695010</v>
      </c>
      <c r="E3009" s="0" t="str">
        <f>"dec24"</f>
        <v>dec24</v>
      </c>
      <c r="F3009" s="4">
        <v>0</v>
      </c>
    </row>
    <row r="3010">
      <c r="A3010" s="0" t="inlineStr">
        <is>
          <t xml:space="preserve">2024-12-13</t>
        </is>
      </c>
      <c r="B3010" s="16">
        <v>45639</v>
      </c>
      <c r="C3010" s="8">
        <v>20.34</v>
      </c>
      <c r="D3010" s="4">
        <v>55104100</v>
      </c>
      <c r="E3010" s="0" t="str">
        <f>"dec24"</f>
        <v>dec24</v>
      </c>
      <c r="F3010" s="4">
        <v>0</v>
      </c>
    </row>
    <row r="3011">
      <c r="A3011" s="0" t="inlineStr">
        <is>
          <t xml:space="preserve">2024-12-16</t>
        </is>
      </c>
      <c r="B3011" s="16">
        <v>45642</v>
      </c>
      <c r="C3011" s="8">
        <v>20.83</v>
      </c>
      <c r="D3011" s="4">
        <v>73832900</v>
      </c>
      <c r="E3011" s="0" t="str">
        <f>"dec24"</f>
        <v>dec24</v>
      </c>
      <c r="F3011" s="4">
        <v>0</v>
      </c>
    </row>
    <row r="3012">
      <c r="A3012" s="0" t="inlineStr">
        <is>
          <t xml:space="preserve">2024-12-17</t>
        </is>
      </c>
      <c r="B3012" s="16">
        <v>45643</v>
      </c>
      <c r="C3012" s="8">
        <v>20.44</v>
      </c>
      <c r="D3012" s="4">
        <v>51767200</v>
      </c>
      <c r="E3012" s="0" t="str">
        <f>"dec24"</f>
        <v>dec24</v>
      </c>
      <c r="F3012" s="4">
        <v>0</v>
      </c>
    </row>
    <row r="3013">
      <c r="A3013" s="0" t="inlineStr">
        <is>
          <t xml:space="preserve">2024-12-18</t>
        </is>
      </c>
      <c r="B3013" s="16">
        <v>45644</v>
      </c>
      <c r="C3013" s="8">
        <v>19.3</v>
      </c>
      <c r="D3013" s="4">
        <v>86041243</v>
      </c>
      <c r="E3013" s="0" t="str">
        <f>"dec24"</f>
        <v>dec24</v>
      </c>
      <c r="F3013" s="4">
        <v>0</v>
      </c>
    </row>
    <row r="3014">
      <c r="A3014" s="0" t="inlineStr">
        <is>
          <t xml:space="preserve">2024-12-19</t>
        </is>
      </c>
      <c r="B3014" s="16">
        <v>45645</v>
      </c>
      <c r="C3014" s="8">
        <v>19.06</v>
      </c>
      <c r="D3014" s="4">
        <v>69117805</v>
      </c>
      <c r="E3014" s="0" t="str">
        <f>"dec24"</f>
        <v>dec24</v>
      </c>
      <c r="F3014" s="4">
        <v>0</v>
      </c>
    </row>
    <row r="3015">
      <c r="A3015" s="0" t="inlineStr">
        <is>
          <t xml:space="preserve">2024-12-20</t>
        </is>
      </c>
      <c r="B3015" s="16">
        <v>45646</v>
      </c>
      <c r="C3015" s="8">
        <v>19.52</v>
      </c>
      <c r="D3015" s="4">
        <v>108453700</v>
      </c>
      <c r="E3015" s="0" t="str">
        <f>"dec24"</f>
        <v>dec24</v>
      </c>
      <c r="F3015" s="4">
        <v>0</v>
      </c>
    </row>
    <row r="3016">
      <c r="A3016" s="0" t="inlineStr">
        <is>
          <t xml:space="preserve">2024-12-23</t>
        </is>
      </c>
      <c r="B3016" s="16">
        <v>45649</v>
      </c>
      <c r="C3016" s="8">
        <v>20.2</v>
      </c>
      <c r="D3016" s="4">
        <v>57988400</v>
      </c>
      <c r="E3016" s="0" t="str">
        <f>"dec24"</f>
        <v>dec24</v>
      </c>
      <c r="F3016" s="4">
        <v>0</v>
      </c>
    </row>
    <row r="3017">
      <c r="A3017" s="0" t="inlineStr">
        <is>
          <t xml:space="preserve">2024-12-24</t>
        </is>
      </c>
      <c r="B3017" s="16">
        <v>45650</v>
      </c>
      <c r="C3017" s="8">
        <v>20.4</v>
      </c>
      <c r="D3017" s="4">
        <v>29884026</v>
      </c>
      <c r="E3017" s="0" t="str">
        <f>"dec24"</f>
        <v>dec24</v>
      </c>
      <c r="F3017" s="4">
        <v>0</v>
      </c>
    </row>
    <row r="3018">
      <c r="A3018" s="0" t="inlineStr">
        <is>
          <t xml:space="preserve">2024-12-26</t>
        </is>
      </c>
      <c r="B3018" s="16">
        <v>45652</v>
      </c>
      <c r="C3018" s="8">
        <v>20.44</v>
      </c>
      <c r="D3018" s="4">
        <v>39950400</v>
      </c>
      <c r="E3018" s="0" t="str">
        <f>"dec24"</f>
        <v>dec24</v>
      </c>
      <c r="F3018" s="4">
        <v>0</v>
      </c>
    </row>
    <row r="3019">
      <c r="A3019" s="0" t="inlineStr">
        <is>
          <t xml:space="preserve">2024-12-27</t>
        </is>
      </c>
      <c r="B3019" s="16">
        <v>45653</v>
      </c>
      <c r="C3019" s="8">
        <v>20.3</v>
      </c>
      <c r="D3019" s="4">
        <v>48260830</v>
      </c>
      <c r="E3019" s="0" t="str">
        <f>"dec24"</f>
        <v>dec24</v>
      </c>
      <c r="F3019" s="4">
        <v>0</v>
      </c>
    </row>
    <row r="3020">
      <c r="A3020" s="0" t="inlineStr">
        <is>
          <t xml:space="preserve">2024-12-30</t>
        </is>
      </c>
      <c r="B3020" s="16">
        <v>45656</v>
      </c>
      <c r="C3020" s="8">
        <v>19.82</v>
      </c>
      <c r="D3020" s="4">
        <v>59608126</v>
      </c>
      <c r="E3020" s="0" t="str">
        <f>"dec24"</f>
        <v>dec24</v>
      </c>
      <c r="F3020" s="4">
        <v>0</v>
      </c>
    </row>
    <row r="3021">
      <c r="A3021" s="0" t="inlineStr">
        <is>
          <t xml:space="preserve">2024-12-31</t>
        </is>
      </c>
      <c r="B3021" s="16">
        <v>45657</v>
      </c>
      <c r="C3021" s="8">
        <v>20.05</v>
      </c>
      <c r="D3021" s="4">
        <v>49846700</v>
      </c>
      <c r="E3021" s="0" t="str">
        <f>"dec24"</f>
        <v>dec24</v>
      </c>
      <c r="F3021" s="4">
        <v>1</v>
      </c>
    </row>
    <row r="3022">
      <c r="A3022" s="0" t="inlineStr">
        <is>
          <t xml:space="preserve">2025-01-02</t>
        </is>
      </c>
      <c r="B3022" s="16">
        <v>45659</v>
      </c>
      <c r="C3022" s="8">
        <v>20.22</v>
      </c>
      <c r="D3022" s="4">
        <v>46438529</v>
      </c>
      <c r="E3022" s="0" t="str">
        <f>"jan25"</f>
        <v>jan25</v>
      </c>
      <c r="F3022" s="4">
        <v>0</v>
      </c>
    </row>
    <row r="3023">
      <c r="A3023" s="0" t="inlineStr">
        <is>
          <t xml:space="preserve">2025-01-03</t>
        </is>
      </c>
      <c r="B3023" s="16">
        <v>45660</v>
      </c>
      <c r="C3023" s="8">
        <v>20.56</v>
      </c>
      <c r="D3023" s="4">
        <v>48983942</v>
      </c>
      <c r="E3023" s="0" t="str">
        <f>"jan25"</f>
        <v>jan25</v>
      </c>
      <c r="F3023" s="4">
        <v>0</v>
      </c>
    </row>
    <row r="3024">
      <c r="A3024" s="0" t="inlineStr">
        <is>
          <t xml:space="preserve">2025-01-06</t>
        </is>
      </c>
      <c r="B3024" s="16">
        <v>45663</v>
      </c>
      <c r="C3024" s="8">
        <v>19.87</v>
      </c>
      <c r="D3024" s="4">
        <v>83271000</v>
      </c>
      <c r="E3024" s="0" t="str">
        <f>"jan25"</f>
        <v>jan25</v>
      </c>
      <c r="F3024" s="4">
        <v>0</v>
      </c>
    </row>
    <row r="3025">
      <c r="A3025" s="0" t="inlineStr">
        <is>
          <t xml:space="preserve">2025-01-07</t>
        </is>
      </c>
      <c r="B3025" s="16">
        <v>45664</v>
      </c>
      <c r="C3025" s="8">
        <v>20.01</v>
      </c>
      <c r="D3025" s="4">
        <v>61726100</v>
      </c>
      <c r="E3025" s="0" t="str">
        <f>"jan25"</f>
        <v>jan25</v>
      </c>
      <c r="F3025" s="4">
        <v>0</v>
      </c>
    </row>
    <row r="3026">
      <c r="A3026" s="0" t="inlineStr">
        <is>
          <t xml:space="preserve">2025-01-08</t>
        </is>
      </c>
      <c r="B3026" s="16">
        <v>45665</v>
      </c>
      <c r="C3026" s="8">
        <v>19.88</v>
      </c>
      <c r="D3026" s="4">
        <v>47897100</v>
      </c>
      <c r="E3026" s="0" t="str">
        <f>"jan25"</f>
        <v>jan25</v>
      </c>
      <c r="F3026" s="4">
        <v>0</v>
      </c>
    </row>
    <row r="3027">
      <c r="A3027" s="0" t="inlineStr">
        <is>
          <t xml:space="preserve">2025-01-10</t>
        </is>
      </c>
      <c r="B3027" s="16">
        <v>45667</v>
      </c>
      <c r="C3027" s="8">
        <v>19.15</v>
      </c>
      <c r="D3027" s="4">
        <v>71244600</v>
      </c>
      <c r="E3027" s="0" t="str">
        <f>"jan25"</f>
        <v>jan25</v>
      </c>
      <c r="F3027" s="4">
        <v>0</v>
      </c>
    </row>
    <row r="3028">
      <c r="A3028" s="0" t="inlineStr">
        <is>
          <t xml:space="preserve">2025-01-13</t>
        </is>
      </c>
      <c r="B3028" s="16">
        <v>45670</v>
      </c>
      <c r="C3028" s="8">
        <v>19.2</v>
      </c>
      <c r="D3028" s="4">
        <v>50669000</v>
      </c>
      <c r="E3028" s="0" t="str">
        <f>"jan25"</f>
        <v>jan25</v>
      </c>
      <c r="F3028" s="4">
        <v>0</v>
      </c>
    </row>
    <row r="3029">
      <c r="A3029" s="0" t="inlineStr">
        <is>
          <t xml:space="preserve">2025-01-14</t>
        </is>
      </c>
      <c r="B3029" s="16">
        <v>45671</v>
      </c>
      <c r="C3029" s="8">
        <v>19.2</v>
      </c>
      <c r="D3029" s="4">
        <v>47147526</v>
      </c>
      <c r="E3029" s="0" t="str">
        <f>"jan25"</f>
        <v>jan25</v>
      </c>
      <c r="F3029" s="4">
        <v>0</v>
      </c>
    </row>
    <row r="3030">
      <c r="A3030" s="0" t="inlineStr">
        <is>
          <t xml:space="preserve">2025-01-15</t>
        </is>
      </c>
      <c r="B3030" s="16">
        <v>45672</v>
      </c>
      <c r="C3030" s="8">
        <v>19.72</v>
      </c>
      <c r="D3030" s="4">
        <v>56306000</v>
      </c>
      <c r="E3030" s="0" t="str">
        <f>"jan25"</f>
        <v>jan25</v>
      </c>
      <c r="F3030" s="4">
        <v>0</v>
      </c>
    </row>
    <row r="3031">
      <c r="A3031" s="0" t="inlineStr">
        <is>
          <t xml:space="preserve">2025-01-16</t>
        </is>
      </c>
      <c r="B3031" s="16">
        <v>45673</v>
      </c>
      <c r="C3031" s="8">
        <v>19.67</v>
      </c>
      <c r="D3031" s="4">
        <v>44898100</v>
      </c>
      <c r="E3031" s="0" t="str">
        <f>"jan25"</f>
        <v>jan25</v>
      </c>
      <c r="F3031" s="4">
        <v>0</v>
      </c>
    </row>
    <row r="3032">
      <c r="A3032" s="0" t="inlineStr">
        <is>
          <t xml:space="preserve">2025-01-17</t>
        </is>
      </c>
      <c r="B3032" s="16">
        <v>45674</v>
      </c>
      <c r="C3032" s="8">
        <v>21.49</v>
      </c>
      <c r="D3032" s="4">
        <v>166483914</v>
      </c>
      <c r="E3032" s="0" t="str">
        <f>"jan25"</f>
        <v>jan25</v>
      </c>
      <c r="F3032" s="4">
        <v>0</v>
      </c>
    </row>
    <row r="3033">
      <c r="A3033" s="0" t="inlineStr">
        <is>
          <t xml:space="preserve">2025-01-21</t>
        </is>
      </c>
      <c r="B3033" s="16">
        <v>45678</v>
      </c>
      <c r="C3033" s="8">
        <v>21.77</v>
      </c>
      <c r="D3033" s="4">
        <v>96262200</v>
      </c>
      <c r="E3033" s="0" t="str">
        <f>"jan25"</f>
        <v>jan25</v>
      </c>
      <c r="F3033" s="4">
        <v>0</v>
      </c>
    </row>
    <row r="3034">
      <c r="A3034" s="0" t="inlineStr">
        <is>
          <t xml:space="preserve">2025-01-22</t>
        </is>
      </c>
      <c r="B3034" s="16">
        <v>45679</v>
      </c>
      <c r="C3034" s="8">
        <v>21.86</v>
      </c>
      <c r="D3034" s="4">
        <v>60972600</v>
      </c>
      <c r="E3034" s="0" t="str">
        <f>"jan25"</f>
        <v>jan25</v>
      </c>
      <c r="F3034" s="4">
        <v>0</v>
      </c>
    </row>
    <row r="3035">
      <c r="A3035" s="0" t="inlineStr">
        <is>
          <t xml:space="preserve">2025-01-23</t>
        </is>
      </c>
      <c r="B3035" s="16">
        <v>45680</v>
      </c>
      <c r="C3035" s="8">
        <v>21.57</v>
      </c>
      <c r="D3035" s="4">
        <v>55778200</v>
      </c>
      <c r="E3035" s="0" t="str">
        <f>"jan25"</f>
        <v>jan25</v>
      </c>
      <c r="F3035" s="4">
        <v>0</v>
      </c>
    </row>
    <row r="3036">
      <c r="A3036" s="0" t="inlineStr">
        <is>
          <t xml:space="preserve">2025-01-24</t>
        </is>
      </c>
      <c r="B3036" s="16">
        <v>45681</v>
      </c>
      <c r="C3036" s="8">
        <v>20.83</v>
      </c>
      <c r="D3036" s="4">
        <v>66300614</v>
      </c>
      <c r="E3036" s="0" t="str">
        <f>"jan25"</f>
        <v>jan25</v>
      </c>
      <c r="F3036" s="4">
        <v>0</v>
      </c>
    </row>
    <row r="3037">
      <c r="A3037" s="0" t="inlineStr">
        <is>
          <t xml:space="preserve">2025-01-27</t>
        </is>
      </c>
      <c r="B3037" s="16">
        <v>45684</v>
      </c>
      <c r="C3037" s="8">
        <v>20.29</v>
      </c>
      <c r="D3037" s="4">
        <v>83582100</v>
      </c>
      <c r="E3037" s="0" t="str">
        <f>"jan25"</f>
        <v>jan25</v>
      </c>
      <c r="F3037" s="4">
        <v>0</v>
      </c>
    </row>
    <row r="3038">
      <c r="A3038" s="0" t="inlineStr">
        <is>
          <t xml:space="preserve">2025-01-28</t>
        </is>
      </c>
      <c r="B3038" s="16">
        <v>45685</v>
      </c>
      <c r="C3038" s="8">
        <v>19.8</v>
      </c>
      <c r="D3038" s="4">
        <v>73411400</v>
      </c>
      <c r="E3038" s="0" t="str">
        <f>"jan25"</f>
        <v>jan25</v>
      </c>
      <c r="F3038" s="4">
        <v>0</v>
      </c>
    </row>
    <row r="3039">
      <c r="A3039" s="0" t="inlineStr">
        <is>
          <t xml:space="preserve">2025-01-29</t>
        </is>
      </c>
      <c r="B3039" s="16">
        <v>45686</v>
      </c>
      <c r="C3039" s="8">
        <v>19.75</v>
      </c>
      <c r="D3039" s="4">
        <v>86506821</v>
      </c>
      <c r="E3039" s="0" t="str">
        <f>"jan25"</f>
        <v>jan25</v>
      </c>
      <c r="F3039" s="4">
        <v>0</v>
      </c>
    </row>
    <row r="3040">
      <c r="A3040" s="0" t="inlineStr">
        <is>
          <t xml:space="preserve">2025-01-30</t>
        </is>
      </c>
      <c r="B3040" s="16">
        <v>45687</v>
      </c>
      <c r="C3040" s="8">
        <v>20.01</v>
      </c>
      <c r="D3040" s="4">
        <v>108167000</v>
      </c>
      <c r="E3040" s="0" t="str">
        <f>"jan25"</f>
        <v>jan25</v>
      </c>
      <c r="F3040" s="4">
        <v>0</v>
      </c>
    </row>
    <row r="3041">
      <c r="A3041" s="0" t="inlineStr">
        <is>
          <t xml:space="preserve">2025-01-31</t>
        </is>
      </c>
      <c r="B3041" s="16">
        <v>45688</v>
      </c>
      <c r="C3041" s="8">
        <v>19.43</v>
      </c>
      <c r="D3041" s="4">
        <v>117474900</v>
      </c>
      <c r="E3041" s="0" t="str">
        <f>"jan25"</f>
        <v>jan25</v>
      </c>
      <c r="F3041" s="4">
        <v>1</v>
      </c>
    </row>
    <row r="3042">
      <c r="A3042" s="0" t="inlineStr">
        <is>
          <t xml:space="preserve">2025-02-03</t>
        </is>
      </c>
      <c r="B3042" s="16">
        <v>45691</v>
      </c>
      <c r="C3042" s="8">
        <v>19.38</v>
      </c>
      <c r="D3042" s="4">
        <v>77523142</v>
      </c>
      <c r="E3042" s="0" t="str">
        <f>"feb25"</f>
        <v>feb25</v>
      </c>
      <c r="F3042" s="4">
        <v>0</v>
      </c>
    </row>
    <row r="3043">
      <c r="A3043" s="0" t="inlineStr">
        <is>
          <t xml:space="preserve">2025-02-04</t>
        </is>
      </c>
      <c r="B3043" s="16">
        <v>45692</v>
      </c>
      <c r="C3043" s="8">
        <v>19.29</v>
      </c>
      <c r="D3043" s="4">
        <v>54098200</v>
      </c>
      <c r="E3043" s="0" t="str">
        <f>"feb25"</f>
        <v>feb25</v>
      </c>
      <c r="F3043" s="4">
        <v>0</v>
      </c>
    </row>
    <row r="3044">
      <c r="A3044" s="0" t="inlineStr">
        <is>
          <t xml:space="preserve">2025-02-05</t>
        </is>
      </c>
      <c r="B3044" s="16">
        <v>45693</v>
      </c>
      <c r="C3044" s="8">
        <v>19.65</v>
      </c>
      <c r="D3044" s="4">
        <v>66250254</v>
      </c>
      <c r="E3044" s="0" t="str">
        <f>"feb25"</f>
        <v>feb25</v>
      </c>
      <c r="F3044" s="4">
        <v>0</v>
      </c>
    </row>
    <row r="3045">
      <c r="A3045" s="0" t="inlineStr">
        <is>
          <t xml:space="preserve">2025-02-06</t>
        </is>
      </c>
      <c r="B3045" s="16">
        <v>45694</v>
      </c>
      <c r="C3045" s="8">
        <v>19.38</v>
      </c>
      <c r="D3045" s="4">
        <v>45553800</v>
      </c>
      <c r="E3045" s="0" t="str">
        <f>"feb25"</f>
        <v>feb25</v>
      </c>
      <c r="F3045" s="4">
        <v>0</v>
      </c>
    </row>
    <row r="3046">
      <c r="A3046" s="0" t="inlineStr">
        <is>
          <t xml:space="preserve">2025-02-07</t>
        </is>
      </c>
      <c r="B3046" s="16">
        <v>45695</v>
      </c>
      <c r="C3046" s="8">
        <v>19.1</v>
      </c>
      <c r="D3046" s="4">
        <v>58277917</v>
      </c>
      <c r="E3046" s="0" t="str">
        <f>"feb25"</f>
        <v>feb25</v>
      </c>
      <c r="F3046" s="4">
        <v>0</v>
      </c>
    </row>
    <row r="3047">
      <c r="A3047" s="0" t="inlineStr">
        <is>
          <t xml:space="preserve">2025-02-10</t>
        </is>
      </c>
      <c r="B3047" s="16">
        <v>45698</v>
      </c>
      <c r="C3047" s="8">
        <v>19.77</v>
      </c>
      <c r="D3047" s="4">
        <v>73007300</v>
      </c>
      <c r="E3047" s="0" t="str">
        <f>"feb25"</f>
        <v>feb25</v>
      </c>
      <c r="F3047" s="4">
        <v>0</v>
      </c>
    </row>
    <row r="3048">
      <c r="A3048" s="0" t="inlineStr">
        <is>
          <t xml:space="preserve">2025-02-11</t>
        </is>
      </c>
      <c r="B3048" s="16">
        <v>45699</v>
      </c>
      <c r="C3048" s="8">
        <v>20.97</v>
      </c>
      <c r="D3048" s="4">
        <v>150960704</v>
      </c>
      <c r="E3048" s="0" t="str">
        <f>"feb25"</f>
        <v>feb25</v>
      </c>
      <c r="F3048" s="4">
        <v>0</v>
      </c>
    </row>
    <row r="3049">
      <c r="A3049" s="0" t="inlineStr">
        <is>
          <t xml:space="preserve">2025-02-12</t>
        </is>
      </c>
      <c r="B3049" s="16">
        <v>45700</v>
      </c>
      <c r="C3049" s="8">
        <v>22.48</v>
      </c>
      <c r="D3049" s="4">
        <v>162631200</v>
      </c>
      <c r="E3049" s="0" t="str">
        <f>"feb25"</f>
        <v>feb25</v>
      </c>
      <c r="F3049" s="4">
        <v>0</v>
      </c>
    </row>
    <row r="3050">
      <c r="A3050" s="0" t="inlineStr">
        <is>
          <t xml:space="preserve">2025-02-13</t>
        </is>
      </c>
      <c r="B3050" s="16">
        <v>45701</v>
      </c>
      <c r="C3050" s="8">
        <v>24.13</v>
      </c>
      <c r="D3050" s="4">
        <v>248661333</v>
      </c>
      <c r="E3050" s="0" t="str">
        <f>"feb25"</f>
        <v>feb25</v>
      </c>
      <c r="F3050" s="4">
        <v>0</v>
      </c>
    </row>
    <row r="3051">
      <c r="A3051" s="0" t="inlineStr">
        <is>
          <t xml:space="preserve">2025-02-14</t>
        </is>
      </c>
      <c r="B3051" s="16">
        <v>45702</v>
      </c>
      <c r="C3051" s="8">
        <v>23.6</v>
      </c>
      <c r="D3051" s="4">
        <v>230254100</v>
      </c>
      <c r="E3051" s="0" t="str">
        <f>"feb25"</f>
        <v>feb25</v>
      </c>
      <c r="F3051" s="4">
        <v>0</v>
      </c>
    </row>
    <row r="3052">
      <c r="A3052" s="0" t="inlineStr">
        <is>
          <t xml:space="preserve">2025-02-18</t>
        </is>
      </c>
      <c r="B3052" s="16">
        <v>45706</v>
      </c>
      <c r="C3052" s="8">
        <v>27.39</v>
      </c>
      <c r="D3052" s="4">
        <v>284292210</v>
      </c>
      <c r="E3052" s="0" t="str">
        <f>"feb25"</f>
        <v>feb25</v>
      </c>
      <c r="F3052" s="4">
        <v>0</v>
      </c>
    </row>
    <row r="3053">
      <c r="A3053" s="0" t="inlineStr">
        <is>
          <t xml:space="preserve">2025-02-19</t>
        </is>
      </c>
      <c r="B3053" s="16">
        <v>45707</v>
      </c>
      <c r="C3053" s="8">
        <v>25.72</v>
      </c>
      <c r="D3053" s="4">
        <v>151881727</v>
      </c>
      <c r="E3053" s="0" t="str">
        <f>"feb25"</f>
        <v>feb25</v>
      </c>
      <c r="F3053" s="4">
        <v>0</v>
      </c>
    </row>
    <row r="3054">
      <c r="A3054" s="0" t="inlineStr">
        <is>
          <t xml:space="preserve">2025-02-20</t>
        </is>
      </c>
      <c r="B3054" s="16">
        <v>45708</v>
      </c>
      <c r="C3054" s="8">
        <v>26.09</v>
      </c>
      <c r="D3054" s="4">
        <v>144939600</v>
      </c>
      <c r="E3054" s="0" t="str">
        <f>"feb25"</f>
        <v>feb25</v>
      </c>
      <c r="F3054" s="4">
        <v>0</v>
      </c>
    </row>
    <row r="3055">
      <c r="A3055" s="0" t="inlineStr">
        <is>
          <t xml:space="preserve">2025-02-21</t>
        </is>
      </c>
      <c r="B3055" s="16">
        <v>45709</v>
      </c>
      <c r="C3055" s="8">
        <v>24.87</v>
      </c>
      <c r="D3055" s="4">
        <v>111630900</v>
      </c>
      <c r="E3055" s="0" t="str">
        <f>"feb25"</f>
        <v>feb25</v>
      </c>
      <c r="F3055" s="4">
        <v>0</v>
      </c>
    </row>
    <row r="3056">
      <c r="A3056" s="0" t="inlineStr">
        <is>
          <t xml:space="preserve">2025-02-24</t>
        </is>
      </c>
      <c r="B3056" s="16">
        <v>45712</v>
      </c>
      <c r="C3056" s="8">
        <v>24.27</v>
      </c>
      <c r="D3056" s="4">
        <v>91358100</v>
      </c>
      <c r="E3056" s="0" t="str">
        <f>"feb25"</f>
        <v>feb25</v>
      </c>
      <c r="F3056" s="4">
        <v>0</v>
      </c>
    </row>
    <row r="3057">
      <c r="A3057" s="0" t="inlineStr">
        <is>
          <t xml:space="preserve">2025-02-25</t>
        </is>
      </c>
      <c r="B3057" s="16">
        <v>45713</v>
      </c>
      <c r="C3057" s="8">
        <v>22.99</v>
      </c>
      <c r="D3057" s="4">
        <v>88886500</v>
      </c>
      <c r="E3057" s="0" t="str">
        <f>"feb25"</f>
        <v>feb25</v>
      </c>
      <c r="F3057" s="4">
        <v>0</v>
      </c>
    </row>
    <row r="3058">
      <c r="A3058" s="0" t="inlineStr">
        <is>
          <t xml:space="preserve">2025-02-26</t>
        </is>
      </c>
      <c r="B3058" s="16">
        <v>45714</v>
      </c>
      <c r="C3058" s="8">
        <v>23.52</v>
      </c>
      <c r="D3058" s="4">
        <v>67449304</v>
      </c>
      <c r="E3058" s="0" t="str">
        <f>"feb25"</f>
        <v>feb25</v>
      </c>
      <c r="F3058" s="4">
        <v>0</v>
      </c>
    </row>
    <row r="3059">
      <c r="A3059" s="0" t="inlineStr">
        <is>
          <t xml:space="preserve">2025-02-27</t>
        </is>
      </c>
      <c r="B3059" s="16">
        <v>45715</v>
      </c>
      <c r="C3059" s="8">
        <v>23.09</v>
      </c>
      <c r="D3059" s="4">
        <v>97871945</v>
      </c>
      <c r="E3059" s="0" t="str">
        <f>"feb25"</f>
        <v>feb25</v>
      </c>
      <c r="F3059" s="4">
        <v>0</v>
      </c>
    </row>
    <row r="3060">
      <c r="A3060" s="0" t="inlineStr">
        <is>
          <t xml:space="preserve">2025-02-28</t>
        </is>
      </c>
      <c r="B3060" s="16">
        <v>45716</v>
      </c>
      <c r="C3060" s="8">
        <v>23.73</v>
      </c>
      <c r="D3060" s="4">
        <v>104133800</v>
      </c>
      <c r="E3060" s="0" t="str">
        <f>"feb25"</f>
        <v>feb25</v>
      </c>
      <c r="F3060" s="4">
        <v>1</v>
      </c>
    </row>
    <row r="3061">
      <c r="A3061" s="0" t="inlineStr">
        <is>
          <t xml:space="preserve">2025-03-03</t>
        </is>
      </c>
      <c r="B3061" s="16">
        <v>45719</v>
      </c>
      <c r="C3061" s="8">
        <v>22.74</v>
      </c>
      <c r="D3061" s="4">
        <v>141348700</v>
      </c>
      <c r="E3061" s="0" t="str">
        <f>"mar25"</f>
        <v>mar25</v>
      </c>
      <c r="F3061" s="4">
        <v>0</v>
      </c>
    </row>
    <row r="3062">
      <c r="A3062" s="0" t="inlineStr">
        <is>
          <t xml:space="preserve">2025-03-04</t>
        </is>
      </c>
      <c r="B3062" s="16">
        <v>45720</v>
      </c>
      <c r="C3062" s="8">
        <v>21.33</v>
      </c>
      <c r="D3062" s="4">
        <v>152182200</v>
      </c>
      <c r="E3062" s="0" t="str">
        <f>"mar25"</f>
        <v>mar25</v>
      </c>
      <c r="F3062" s="4">
        <v>0</v>
      </c>
    </row>
    <row r="3063">
      <c r="A3063" s="0" t="inlineStr">
        <is>
          <t xml:space="preserve">2025-03-05</t>
        </is>
      </c>
      <c r="B3063" s="16">
        <v>45721</v>
      </c>
      <c r="C3063" s="8">
        <v>20.81</v>
      </c>
      <c r="D3063" s="4">
        <v>127219300</v>
      </c>
      <c r="E3063" s="0" t="str">
        <f>"mar25"</f>
        <v>mar25</v>
      </c>
      <c r="F3063" s="4">
        <v>0</v>
      </c>
    </row>
    <row r="3064">
      <c r="A3064" s="0" t="inlineStr">
        <is>
          <t xml:space="preserve">2025-03-06</t>
        </is>
      </c>
      <c r="B3064" s="16">
        <v>45722</v>
      </c>
      <c r="C3064" s="8">
        <v>20.75</v>
      </c>
      <c r="D3064" s="4">
        <v>96466400</v>
      </c>
      <c r="E3064" s="0" t="str">
        <f>"mar25"</f>
        <v>mar25</v>
      </c>
      <c r="F3064" s="4">
        <v>0</v>
      </c>
    </row>
    <row r="3065">
      <c r="A3065" s="0" t="inlineStr">
        <is>
          <t xml:space="preserve">2025-03-07</t>
        </is>
      </c>
      <c r="B3065" s="16">
        <v>45723</v>
      </c>
      <c r="C3065" s="8">
        <v>20.64</v>
      </c>
      <c r="D3065" s="4">
        <v>81099646</v>
      </c>
      <c r="E3065" s="0" t="str">
        <f>"mar25"</f>
        <v>mar25</v>
      </c>
      <c r="F3065" s="4">
        <v>0</v>
      </c>
    </row>
    <row r="3066">
      <c r="A3066" s="0" t="inlineStr">
        <is>
          <t xml:space="preserve">2025-03-10</t>
        </is>
      </c>
      <c r="B3066" s="16">
        <v>45726</v>
      </c>
      <c r="C3066" s="8">
        <v>19.93</v>
      </c>
      <c r="D3066" s="4">
        <v>82760600</v>
      </c>
      <c r="E3066" s="0" t="str">
        <f>"mar25"</f>
        <v>mar25</v>
      </c>
      <c r="F3066" s="4">
        <v>0</v>
      </c>
    </row>
    <row r="3067">
      <c r="A3067" s="0" t="inlineStr">
        <is>
          <t xml:space="preserve">2025-03-11</t>
        </is>
      </c>
      <c r="B3067" s="16">
        <v>45727</v>
      </c>
      <c r="C3067" s="8">
        <v>19.78</v>
      </c>
      <c r="D3067" s="4">
        <v>80789000</v>
      </c>
      <c r="E3067" s="0" t="str">
        <f>"mar25"</f>
        <v>mar25</v>
      </c>
      <c r="F3067" s="4">
        <v>0</v>
      </c>
    </row>
    <row r="3068">
      <c r="A3068" s="0" t="inlineStr">
        <is>
          <t xml:space="preserve">2025-03-12</t>
        </is>
      </c>
      <c r="B3068" s="16">
        <v>45728</v>
      </c>
      <c r="C3068" s="8">
        <v>20.68</v>
      </c>
      <c r="D3068" s="4">
        <v>128671100</v>
      </c>
      <c r="E3068" s="0" t="str">
        <f>"mar25"</f>
        <v>mar25</v>
      </c>
      <c r="F3068" s="4">
        <v>0</v>
      </c>
    </row>
    <row r="3069">
      <c r="A3069" s="0" t="inlineStr">
        <is>
          <t xml:space="preserve">2025-03-13</t>
        </is>
      </c>
      <c r="B3069" s="16">
        <v>45729</v>
      </c>
      <c r="C3069" s="8">
        <v>23.7</v>
      </c>
      <c r="D3069" s="4">
        <v>243261000</v>
      </c>
      <c r="E3069" s="0" t="str">
        <f>"mar25"</f>
        <v>mar25</v>
      </c>
      <c r="F3069" s="4">
        <v>0</v>
      </c>
    </row>
    <row r="3070">
      <c r="A3070" s="0" t="inlineStr">
        <is>
          <t xml:space="preserve">2025-03-14</t>
        </is>
      </c>
      <c r="B3070" s="16">
        <v>45730</v>
      </c>
      <c r="C3070" s="8">
        <v>24.05</v>
      </c>
      <c r="D3070" s="4">
        <v>116901643</v>
      </c>
      <c r="E3070" s="0" t="str">
        <f>"mar25"</f>
        <v>mar25</v>
      </c>
      <c r="F3070" s="4">
        <v>0</v>
      </c>
    </row>
    <row r="3071">
      <c r="A3071" s="0" t="inlineStr">
        <is>
          <t xml:space="preserve">2025-03-17</t>
        </is>
      </c>
      <c r="B3071" s="16">
        <v>45733</v>
      </c>
      <c r="C3071" s="8">
        <v>25.69</v>
      </c>
      <c r="D3071" s="4">
        <v>160723633</v>
      </c>
      <c r="E3071" s="0" t="str">
        <f>"mar25"</f>
        <v>mar25</v>
      </c>
      <c r="F3071" s="4">
        <v>0</v>
      </c>
    </row>
    <row r="3072">
      <c r="A3072" s="0" t="inlineStr">
        <is>
          <t xml:space="preserve">2025-03-18</t>
        </is>
      </c>
      <c r="B3072" s="16">
        <v>45734</v>
      </c>
      <c r="C3072" s="8">
        <v>25.92</v>
      </c>
      <c r="D3072" s="4">
        <v>132488822</v>
      </c>
      <c r="E3072" s="0" t="str">
        <f>"mar25"</f>
        <v>mar25</v>
      </c>
      <c r="F3072" s="4">
        <v>0</v>
      </c>
    </row>
    <row r="3073">
      <c r="A3073" s="0" t="inlineStr">
        <is>
          <t xml:space="preserve">2025-03-19</t>
        </is>
      </c>
      <c r="B3073" s="16">
        <v>45735</v>
      </c>
      <c r="C3073" s="8">
        <v>24.12</v>
      </c>
      <c r="D3073" s="4">
        <v>135491427</v>
      </c>
      <c r="E3073" s="0" t="str">
        <f>"mar25"</f>
        <v>mar25</v>
      </c>
      <c r="F3073" s="4">
        <v>0</v>
      </c>
    </row>
    <row r="3074">
      <c r="A3074" s="0" t="inlineStr">
        <is>
          <t xml:space="preserve">2025-03-20</t>
        </is>
      </c>
      <c r="B3074" s="16">
        <v>45736</v>
      </c>
      <c r="C3074" s="8">
        <v>23.96</v>
      </c>
      <c r="D3074" s="4">
        <v>68937600</v>
      </c>
      <c r="E3074" s="0" t="str">
        <f>"mar25"</f>
        <v>mar25</v>
      </c>
      <c r="F3074" s="4">
        <v>0</v>
      </c>
    </row>
    <row r="3075">
      <c r="A3075" s="0" t="inlineStr">
        <is>
          <t xml:space="preserve">2025-03-21</t>
        </is>
      </c>
      <c r="B3075" s="16">
        <v>45737</v>
      </c>
      <c r="C3075" s="8">
        <v>24.26</v>
      </c>
      <c r="D3075" s="4">
        <v>94110710</v>
      </c>
      <c r="E3075" s="0" t="str">
        <f>"mar25"</f>
        <v>mar25</v>
      </c>
      <c r="F3075" s="4">
        <v>0</v>
      </c>
    </row>
    <row r="3076">
      <c r="A3076" s="0" t="inlineStr">
        <is>
          <t xml:space="preserve">2025-03-24</t>
        </is>
      </c>
      <c r="B3076" s="16">
        <v>45740</v>
      </c>
      <c r="C3076" s="8">
        <v>24.22</v>
      </c>
      <c r="D3076" s="4">
        <v>69169028</v>
      </c>
      <c r="E3076" s="0" t="str">
        <f>"mar25"</f>
        <v>mar25</v>
      </c>
      <c r="F3076" s="4">
        <v>0</v>
      </c>
    </row>
    <row r="3077">
      <c r="A3077" s="0" t="inlineStr">
        <is>
          <t xml:space="preserve">2025-03-25</t>
        </is>
      </c>
      <c r="B3077" s="16">
        <v>45741</v>
      </c>
      <c r="C3077" s="8">
        <v>24.2</v>
      </c>
      <c r="D3077" s="4">
        <v>51743300</v>
      </c>
      <c r="E3077" s="0" t="str">
        <f>"mar25"</f>
        <v>mar25</v>
      </c>
      <c r="F3077" s="4">
        <v>0</v>
      </c>
    </row>
    <row r="3078">
      <c r="A3078" s="0" t="inlineStr">
        <is>
          <t xml:space="preserve">2025-03-26</t>
        </is>
      </c>
      <c r="B3078" s="16">
        <v>45742</v>
      </c>
      <c r="C3078" s="8">
        <v>23.42</v>
      </c>
      <c r="D3078" s="4">
        <v>59678008</v>
      </c>
      <c r="E3078" s="0" t="str">
        <f>"mar25"</f>
        <v>mar25</v>
      </c>
      <c r="F3078" s="4">
        <v>0</v>
      </c>
    </row>
    <row r="3079">
      <c r="A3079" s="0" t="inlineStr">
        <is>
          <t xml:space="preserve">2025-03-27</t>
        </is>
      </c>
      <c r="B3079" s="16">
        <v>45743</v>
      </c>
      <c r="C3079" s="8">
        <v>23.62</v>
      </c>
      <c r="D3079" s="4">
        <v>57720600</v>
      </c>
      <c r="E3079" s="0" t="str">
        <f>"mar25"</f>
        <v>mar25</v>
      </c>
      <c r="F3079" s="4">
        <v>0</v>
      </c>
    </row>
    <row r="3080">
      <c r="A3080" s="0" t="inlineStr">
        <is>
          <t xml:space="preserve">2025-03-28</t>
        </is>
      </c>
      <c r="B3080" s="16">
        <v>45744</v>
      </c>
      <c r="C3080" s="8">
        <v>22.71</v>
      </c>
      <c r="D3080" s="4">
        <v>58365300</v>
      </c>
      <c r="E3080" s="0" t="str">
        <f>"mar25"</f>
        <v>mar25</v>
      </c>
      <c r="F3080" s="4">
        <v>0</v>
      </c>
    </row>
    <row r="3081">
      <c r="A3081" s="0" t="inlineStr">
        <is>
          <t xml:space="preserve">2025-03-31</t>
        </is>
      </c>
      <c r="B3081" s="16">
        <v>45747</v>
      </c>
      <c r="C3081" s="8">
        <v>22.71</v>
      </c>
      <c r="D3081" s="4">
        <v>65832019</v>
      </c>
      <c r="E3081" s="0" t="str">
        <f>"mar25"</f>
        <v>mar25</v>
      </c>
      <c r="F3081" s="4">
        <v>1</v>
      </c>
    </row>
    <row r="3082">
      <c r="A3082" s="0" t="inlineStr">
        <is>
          <t xml:space="preserve">2025-04-01</t>
        </is>
      </c>
      <c r="B3082" s="16">
        <v>45748</v>
      </c>
      <c r="C3082" s="8">
        <v>22.05</v>
      </c>
      <c r="D3082" s="4">
        <v>64060400</v>
      </c>
      <c r="E3082" s="0" t="str">
        <f>"apr25"</f>
        <v>apr25</v>
      </c>
      <c r="F3082" s="4">
        <v>0</v>
      </c>
    </row>
    <row r="3083">
      <c r="A3083" s="0" t="inlineStr">
        <is>
          <t xml:space="preserve">2025-04-02</t>
        </is>
      </c>
      <c r="B3083" s="16">
        <v>45749</v>
      </c>
      <c r="C3083" s="8">
        <v>21.98</v>
      </c>
      <c r="D3083" s="4">
        <v>58878848</v>
      </c>
      <c r="E3083" s="0" t="str">
        <f>"apr25"</f>
        <v>apr25</v>
      </c>
      <c r="F3083" s="4">
        <v>0</v>
      </c>
    </row>
    <row r="3084">
      <c r="A3084" s="0" t="inlineStr">
        <is>
          <t xml:space="preserve">2025-04-03</t>
        </is>
      </c>
      <c r="B3084" s="16">
        <v>45750</v>
      </c>
      <c r="C3084" s="8">
        <v>22.43</v>
      </c>
      <c r="D3084" s="4">
        <v>242972129</v>
      </c>
      <c r="E3084" s="0" t="str">
        <f>"apr25"</f>
        <v>apr25</v>
      </c>
      <c r="F3084" s="4">
        <v>0</v>
      </c>
    </row>
    <row r="3085">
      <c r="A3085" s="0" t="inlineStr">
        <is>
          <t xml:space="preserve">2025-04-04</t>
        </is>
      </c>
      <c r="B3085" s="16">
        <v>45751</v>
      </c>
      <c r="C3085" s="8">
        <v>19.85</v>
      </c>
      <c r="D3085" s="4">
        <v>175014739</v>
      </c>
      <c r="E3085" s="0" t="str">
        <f>"apr25"</f>
        <v>apr25</v>
      </c>
      <c r="F3085" s="4">
        <v>0</v>
      </c>
    </row>
    <row r="3086">
      <c r="A3086" s="0" t="inlineStr">
        <is>
          <t xml:space="preserve">2025-04-07</t>
        </is>
      </c>
      <c r="B3086" s="16">
        <v>45754</v>
      </c>
      <c r="C3086" s="8">
        <v>19.57</v>
      </c>
      <c r="D3086" s="4">
        <v>142491200</v>
      </c>
      <c r="E3086" s="0" t="str">
        <f>"apr25"</f>
        <v>apr25</v>
      </c>
      <c r="F3086" s="4">
        <v>0</v>
      </c>
    </row>
    <row r="3087">
      <c r="A3087" s="0" t="inlineStr">
        <is>
          <t xml:space="preserve">2025-04-08</t>
        </is>
      </c>
      <c r="B3087" s="16">
        <v>45755</v>
      </c>
      <c r="C3087" s="8">
        <v>18.13</v>
      </c>
      <c r="D3087" s="4">
        <v>163982700</v>
      </c>
      <c r="E3087" s="0" t="str">
        <f>"apr25"</f>
        <v>apr25</v>
      </c>
      <c r="F3087" s="4">
        <v>0</v>
      </c>
    </row>
    <row r="3088">
      <c r="A3088" s="0" t="inlineStr">
        <is>
          <t xml:space="preserve">2025-04-09</t>
        </is>
      </c>
      <c r="B3088" s="16">
        <v>45756</v>
      </c>
      <c r="C3088" s="8">
        <v>21.53</v>
      </c>
      <c r="D3088" s="4">
        <v>224183500</v>
      </c>
      <c r="E3088" s="0" t="str">
        <f>"apr25"</f>
        <v>apr25</v>
      </c>
      <c r="F3088" s="4">
        <v>0</v>
      </c>
    </row>
    <row r="3089">
      <c r="A3089" s="0" t="inlineStr">
        <is>
          <t xml:space="preserve">2025-04-10</t>
        </is>
      </c>
      <c r="B3089" s="16">
        <v>45757</v>
      </c>
      <c r="C3089" s="8">
        <v>19.88</v>
      </c>
      <c r="D3089" s="4">
        <v>129064900</v>
      </c>
      <c r="E3089" s="0" t="str">
        <f>"apr25"</f>
        <v>apr25</v>
      </c>
      <c r="F3089" s="4">
        <v>0</v>
      </c>
    </row>
    <row r="3090">
      <c r="A3090" s="0" t="inlineStr">
        <is>
          <t xml:space="preserve">2025-04-11</t>
        </is>
      </c>
      <c r="B3090" s="16">
        <v>45758</v>
      </c>
      <c r="C3090" s="8">
        <v>19.74</v>
      </c>
      <c r="D3090" s="4">
        <v>128425810</v>
      </c>
      <c r="E3090" s="0" t="str">
        <f>"apr25"</f>
        <v>apr25</v>
      </c>
      <c r="F3090" s="4">
        <v>0</v>
      </c>
    </row>
    <row r="3091">
      <c r="A3091" s="0" t="inlineStr">
        <is>
          <t xml:space="preserve">2025-04-14</t>
        </is>
      </c>
      <c r="B3091" s="16">
        <v>45761</v>
      </c>
      <c r="C3091" s="8">
        <v>20.31</v>
      </c>
      <c r="D3091" s="4">
        <v>101964400</v>
      </c>
      <c r="E3091" s="0" t="str">
        <f>"apr25"</f>
        <v>apr25</v>
      </c>
      <c r="F3091" s="4">
        <v>0</v>
      </c>
    </row>
    <row r="3092">
      <c r="A3092" s="0" t="inlineStr">
        <is>
          <t xml:space="preserve">2025-04-15</t>
        </is>
      </c>
      <c r="B3092" s="16">
        <v>45762</v>
      </c>
      <c r="C3092" s="8">
        <v>19.85</v>
      </c>
      <c r="D3092" s="4">
        <v>64056900</v>
      </c>
      <c r="E3092" s="0" t="str">
        <f>"apr25"</f>
        <v>apr25</v>
      </c>
      <c r="F3092" s="4">
        <v>0</v>
      </c>
    </row>
    <row r="3093">
      <c r="A3093" s="0" t="inlineStr">
        <is>
          <t xml:space="preserve">2025-04-16</t>
        </is>
      </c>
      <c r="B3093" s="16">
        <v>45763</v>
      </c>
      <c r="C3093" s="8">
        <v>19.23</v>
      </c>
      <c r="D3093" s="4">
        <v>89469703</v>
      </c>
      <c r="E3093" s="0" t="str">
        <f>"apr25"</f>
        <v>apr25</v>
      </c>
      <c r="F3093" s="4">
        <v>0</v>
      </c>
    </row>
    <row r="3094">
      <c r="A3094" s="0" t="inlineStr">
        <is>
          <t xml:space="preserve">2025-04-17</t>
        </is>
      </c>
      <c r="B3094" s="16">
        <v>45764</v>
      </c>
      <c r="C3094" s="8">
        <v>18.93</v>
      </c>
      <c r="D3094" s="4">
        <v>85646667</v>
      </c>
      <c r="E3094" s="0" t="str">
        <f>"apr25"</f>
        <v>apr25</v>
      </c>
      <c r="F3094" s="4">
        <v>0</v>
      </c>
    </row>
    <row r="3095">
      <c r="A3095" s="0" t="inlineStr">
        <is>
          <t xml:space="preserve">2025-04-21</t>
        </is>
      </c>
      <c r="B3095" s="16">
        <v>45768</v>
      </c>
      <c r="C3095" s="8">
        <v>18.84</v>
      </c>
      <c r="D3095" s="4">
        <v>72409946</v>
      </c>
      <c r="E3095" s="0" t="str">
        <f>"apr25"</f>
        <v>apr25</v>
      </c>
      <c r="F3095" s="4">
        <v>0</v>
      </c>
    </row>
    <row r="3096">
      <c r="A3096" s="0" t="inlineStr">
        <is>
          <t xml:space="preserve">2025-04-22</t>
        </is>
      </c>
      <c r="B3096" s="16">
        <v>45769</v>
      </c>
      <c r="C3096" s="8">
        <v>19.51</v>
      </c>
      <c r="D3096" s="4">
        <v>83365634</v>
      </c>
      <c r="E3096" s="0" t="str">
        <f>"apr25"</f>
        <v>apr25</v>
      </c>
      <c r="F3096" s="4">
        <v>0</v>
      </c>
    </row>
    <row r="3097">
      <c r="A3097" s="0" t="inlineStr">
        <is>
          <t xml:space="preserve">2025-04-23</t>
        </is>
      </c>
      <c r="B3097" s="16">
        <v>45770</v>
      </c>
      <c r="C3097" s="8">
        <v>20.59</v>
      </c>
      <c r="D3097" s="4">
        <v>97188101</v>
      </c>
      <c r="E3097" s="0" t="str">
        <f>"apr25"</f>
        <v>apr25</v>
      </c>
      <c r="F3097" s="4">
        <v>0</v>
      </c>
    </row>
    <row r="3098">
      <c r="A3098" s="0" t="inlineStr">
        <is>
          <t xml:space="preserve">2025-04-24</t>
        </is>
      </c>
      <c r="B3098" s="16">
        <v>45771</v>
      </c>
      <c r="C3098" s="8">
        <v>21.49</v>
      </c>
      <c r="D3098" s="4">
        <v>117086220</v>
      </c>
      <c r="E3098" s="0" t="str">
        <f>"apr25"</f>
        <v>apr25</v>
      </c>
      <c r="F3098" s="4">
        <v>0</v>
      </c>
    </row>
    <row r="3099">
      <c r="A3099" s="0" t="inlineStr">
        <is>
          <t xml:space="preserve">2025-04-25</t>
        </is>
      </c>
      <c r="B3099" s="16">
        <v>45772</v>
      </c>
      <c r="C3099" s="8">
        <v>20.05</v>
      </c>
      <c r="D3099" s="4">
        <v>147711200</v>
      </c>
      <c r="E3099" s="0" t="str">
        <f>"apr25"</f>
        <v>apr25</v>
      </c>
      <c r="F3099" s="4">
        <v>0</v>
      </c>
    </row>
    <row r="3100">
      <c r="A3100" s="0" t="inlineStr">
        <is>
          <t xml:space="preserve">2025-04-28</t>
        </is>
      </c>
      <c r="B3100" s="16">
        <v>45775</v>
      </c>
      <c r="C3100" s="8">
        <v>20.51</v>
      </c>
      <c r="D3100" s="4">
        <v>96624416</v>
      </c>
      <c r="E3100" s="0" t="str">
        <f>"apr25"</f>
        <v>apr25</v>
      </c>
      <c r="F3100" s="4">
        <v>0</v>
      </c>
    </row>
    <row r="3101">
      <c r="A3101" s="0" t="inlineStr">
        <is>
          <t xml:space="preserve">2025-04-29</t>
        </is>
      </c>
      <c r="B3101" s="16">
        <v>45776</v>
      </c>
      <c r="C3101" s="8">
        <v>20.34</v>
      </c>
      <c r="D3101" s="4">
        <v>70031900</v>
      </c>
      <c r="E3101" s="0" t="str">
        <f>"apr25"</f>
        <v>apr25</v>
      </c>
      <c r="F3101" s="4">
        <v>0</v>
      </c>
    </row>
    <row r="3102">
      <c r="A3102" s="0" t="inlineStr">
        <is>
          <t xml:space="preserve">2025-04-30</t>
        </is>
      </c>
      <c r="B3102" s="16">
        <v>45777</v>
      </c>
      <c r="C3102" s="8">
        <v>20.1</v>
      </c>
      <c r="D3102" s="4">
        <v>68297323</v>
      </c>
      <c r="E3102" s="0" t="str">
        <f>"apr25"</f>
        <v>apr25</v>
      </c>
      <c r="F3102" s="4">
        <v>1</v>
      </c>
    </row>
    <row r="3103">
      <c r="A3103" s="0" t="inlineStr">
        <is>
          <t xml:space="preserve">2025-05-01</t>
        </is>
      </c>
      <c r="B3103" s="16">
        <v>45778</v>
      </c>
      <c r="C3103" s="8">
        <v>19.98</v>
      </c>
      <c r="D3103" s="4">
        <v>72607511</v>
      </c>
      <c r="E3103" s="0" t="str">
        <f>"may25"</f>
        <v>may25</v>
      </c>
      <c r="F3103" s="4">
        <v>0</v>
      </c>
    </row>
    <row r="3104">
      <c r="A3104" s="0" t="inlineStr">
        <is>
          <t xml:space="preserve">2025-05-02</t>
        </is>
      </c>
      <c r="B3104" s="16">
        <v>45779</v>
      </c>
      <c r="C3104" s="8">
        <v>20.62</v>
      </c>
      <c r="D3104" s="4">
        <v>63298512</v>
      </c>
      <c r="E3104" s="0" t="str">
        <f>"may25"</f>
        <v>may25</v>
      </c>
      <c r="F3104" s="4">
        <v>0</v>
      </c>
    </row>
    <row r="3105">
      <c r="A3105" s="0" t="inlineStr">
        <is>
          <t xml:space="preserve">2025-05-05</t>
        </is>
      </c>
      <c r="B3105" s="16">
        <v>45782</v>
      </c>
      <c r="C3105" s="8">
        <v>20.27</v>
      </c>
      <c r="D3105" s="4">
        <v>44237000</v>
      </c>
      <c r="E3105" s="0" t="str">
        <f>"may25"</f>
        <v>may25</v>
      </c>
      <c r="F3105" s="4">
        <v>0</v>
      </c>
    </row>
    <row r="3106">
      <c r="A3106" s="0" t="inlineStr">
        <is>
          <t xml:space="preserve">2025-05-06</t>
        </is>
      </c>
      <c r="B3106" s="16">
        <v>45783</v>
      </c>
      <c r="C3106" s="8">
        <v>19.94</v>
      </c>
      <c r="D3106" s="4">
        <v>51330800</v>
      </c>
      <c r="E3106" s="0" t="str">
        <f>"may25"</f>
        <v>may25</v>
      </c>
      <c r="F3106" s="4">
        <v>0</v>
      </c>
    </row>
    <row r="3107">
      <c r="A3107" s="0" t="inlineStr">
        <is>
          <t xml:space="preserve">2025-05-07</t>
        </is>
      </c>
      <c r="B3107" s="16">
        <v>45784</v>
      </c>
      <c r="C3107" s="8">
        <v>20.31</v>
      </c>
      <c r="D3107" s="4">
        <v>61134300</v>
      </c>
      <c r="E3107" s="0" t="str">
        <f>"may25"</f>
        <v>may25</v>
      </c>
      <c r="F3107" s="4">
        <v>0</v>
      </c>
    </row>
    <row r="3108">
      <c r="A3108" s="0" t="inlineStr">
        <is>
          <t xml:space="preserve">2025-05-08</t>
        </is>
      </c>
      <c r="B3108" s="16">
        <v>45785</v>
      </c>
      <c r="C3108" s="8">
        <v>21</v>
      </c>
      <c r="D3108" s="4">
        <v>71651700</v>
      </c>
      <c r="E3108" s="0" t="str">
        <f>"may25"</f>
        <v>may25</v>
      </c>
      <c r="F3108" s="4">
        <v>0</v>
      </c>
    </row>
    <row r="3109">
      <c r="A3109" s="0" t="inlineStr">
        <is>
          <t xml:space="preserve">2025-05-09</t>
        </is>
      </c>
      <c r="B3109" s="16">
        <v>45786</v>
      </c>
      <c r="C3109" s="8">
        <v>21.42</v>
      </c>
      <c r="D3109" s="4">
        <v>51768600</v>
      </c>
      <c r="E3109" s="0" t="str">
        <f>"may25"</f>
        <v>may25</v>
      </c>
      <c r="F3109" s="4">
        <v>0</v>
      </c>
    </row>
    <row r="3110">
      <c r="A3110" s="0" t="inlineStr">
        <is>
          <t xml:space="preserve">2025-05-12</t>
        </is>
      </c>
      <c r="B3110" s="16">
        <v>45789</v>
      </c>
      <c r="C3110" s="8">
        <v>22.18</v>
      </c>
      <c r="D3110" s="4">
        <v>94578700</v>
      </c>
      <c r="E3110" s="0" t="str">
        <f>"may25"</f>
        <v>may25</v>
      </c>
      <c r="F3110" s="4">
        <v>0</v>
      </c>
    </row>
    <row r="3111">
      <c r="A3111" s="0" t="inlineStr">
        <is>
          <t xml:space="preserve">2025-05-13</t>
        </is>
      </c>
      <c r="B3111" s="16">
        <v>45790</v>
      </c>
      <c r="C3111" s="8">
        <v>22.56</v>
      </c>
      <c r="D3111" s="4">
        <v>76850400</v>
      </c>
      <c r="E3111" s="0" t="str">
        <f>"may25"</f>
        <v>may25</v>
      </c>
      <c r="F3111" s="4">
        <v>0</v>
      </c>
    </row>
    <row r="3112">
      <c r="A3112" s="0" t="inlineStr">
        <is>
          <t xml:space="preserve">2025-05-14</t>
        </is>
      </c>
      <c r="B3112" s="16">
        <v>45791</v>
      </c>
      <c r="C3112" s="8">
        <v>21.52</v>
      </c>
      <c r="D3112" s="4">
        <v>91584827</v>
      </c>
      <c r="E3112" s="0" t="str">
        <f>"may25"</f>
        <v>may25</v>
      </c>
      <c r="F3112" s="4">
        <v>0</v>
      </c>
    </row>
    <row r="3113">
      <c r="A3113" s="0" t="inlineStr">
        <is>
          <t xml:space="preserve">2025-05-15</t>
        </is>
      </c>
      <c r="B3113" s="16">
        <v>45792</v>
      </c>
      <c r="C3113" s="8">
        <v>21.55</v>
      </c>
      <c r="D3113" s="4">
        <v>66705500</v>
      </c>
      <c r="E3113" s="0" t="str">
        <f>"may25"</f>
        <v>may25</v>
      </c>
      <c r="F3113" s="4">
        <v>0</v>
      </c>
    </row>
    <row r="3114">
      <c r="A3114" s="0" t="inlineStr">
        <is>
          <t xml:space="preserve">2025-05-16</t>
        </is>
      </c>
      <c r="B3114" s="16">
        <v>45793</v>
      </c>
      <c r="C3114" s="8">
        <v>21.66</v>
      </c>
      <c r="D3114" s="4">
        <v>55795144</v>
      </c>
      <c r="E3114" s="0" t="str">
        <f>"may25"</f>
        <v>may25</v>
      </c>
      <c r="F3114" s="4">
        <v>0</v>
      </c>
    </row>
    <row r="3115">
      <c r="A3115" s="0" t="inlineStr">
        <is>
          <t xml:space="preserve">2025-05-19</t>
        </is>
      </c>
      <c r="B3115" s="16">
        <v>45796</v>
      </c>
      <c r="C3115" s="8">
        <v>21.38</v>
      </c>
      <c r="D3115" s="4">
        <v>64279100</v>
      </c>
      <c r="E3115" s="0" t="str">
        <f>"may25"</f>
        <v>may25</v>
      </c>
      <c r="F3115" s="4">
        <v>0</v>
      </c>
    </row>
    <row r="3116">
      <c r="A3116" s="0" t="inlineStr">
        <is>
          <t xml:space="preserve">2025-05-20</t>
        </is>
      </c>
      <c r="B3116" s="16">
        <v>45797</v>
      </c>
      <c r="C3116" s="8">
        <v>21.27</v>
      </c>
      <c r="D3116" s="4">
        <v>48497400</v>
      </c>
      <c r="E3116" s="0" t="str">
        <f>"may25"</f>
        <v>may25</v>
      </c>
      <c r="F3116" s="4">
        <v>0</v>
      </c>
    </row>
    <row r="3117">
      <c r="A3117" s="0" t="inlineStr">
        <is>
          <t xml:space="preserve">2025-05-21</t>
        </is>
      </c>
      <c r="B3117" s="16">
        <v>45798</v>
      </c>
      <c r="C3117" s="8">
        <v>20.69</v>
      </c>
      <c r="D3117" s="4">
        <v>62904700</v>
      </c>
      <c r="E3117" s="0" t="str">
        <f>"may25"</f>
        <v>may25</v>
      </c>
      <c r="F3117" s="4">
        <v>0</v>
      </c>
    </row>
    <row r="3118">
      <c r="A3118" s="0" t="inlineStr">
        <is>
          <t xml:space="preserve">2025-05-22</t>
        </is>
      </c>
      <c r="B3118" s="16">
        <v>45799</v>
      </c>
      <c r="C3118" s="8">
        <v>20.55</v>
      </c>
      <c r="D3118" s="4">
        <v>56077500</v>
      </c>
      <c r="E3118" s="0" t="str">
        <f>"may25"</f>
        <v>may25</v>
      </c>
      <c r="F3118" s="4">
        <v>0</v>
      </c>
    </row>
    <row r="3119">
      <c r="A3119" s="0" t="inlineStr">
        <is>
          <t xml:space="preserve">2025-05-23</t>
        </is>
      </c>
      <c r="B3119" s="16">
        <v>45800</v>
      </c>
      <c r="C3119" s="8">
        <v>20.05</v>
      </c>
      <c r="D3119" s="4">
        <v>68206100</v>
      </c>
      <c r="E3119" s="0" t="str">
        <f>"may25"</f>
        <v>may25</v>
      </c>
      <c r="F3119" s="4">
        <v>0</v>
      </c>
    </row>
    <row r="3120">
      <c r="A3120" s="0" t="inlineStr">
        <is>
          <t xml:space="preserve">2025-05-27</t>
        </is>
      </c>
      <c r="B3120" s="16">
        <v>45804</v>
      </c>
      <c r="C3120" s="8">
        <v>20.55</v>
      </c>
      <c r="D3120" s="4">
        <v>69504600</v>
      </c>
      <c r="E3120" s="0" t="str">
        <f>"may25"</f>
        <v>may25</v>
      </c>
      <c r="F3120" s="4">
        <v>0</v>
      </c>
    </row>
    <row r="3121">
      <c r="A3121" s="0" t="inlineStr">
        <is>
          <t xml:space="preserve">2025-05-28</t>
        </is>
      </c>
      <c r="B3121" s="16">
        <v>45805</v>
      </c>
      <c r="C3121" s="8">
        <v>20.37</v>
      </c>
      <c r="D3121" s="4">
        <v>46096500</v>
      </c>
      <c r="E3121" s="0" t="str">
        <f>"may25"</f>
        <v>may25</v>
      </c>
      <c r="F3121" s="4">
        <v>0</v>
      </c>
    </row>
    <row r="3122">
      <c r="A3122" s="0" t="inlineStr">
        <is>
          <t xml:space="preserve">2025-05-29</t>
        </is>
      </c>
      <c r="B3122" s="16">
        <v>45806</v>
      </c>
      <c r="C3122" s="8">
        <v>20.25</v>
      </c>
      <c r="D3122" s="4">
        <v>66485207</v>
      </c>
      <c r="E3122" s="0" t="str">
        <f>"may25"</f>
        <v>may25</v>
      </c>
      <c r="F3122" s="4">
        <v>0</v>
      </c>
    </row>
    <row r="3123">
      <c r="A3123" s="0" t="inlineStr">
        <is>
          <t xml:space="preserve">2025-05-30</t>
        </is>
      </c>
      <c r="B3123" s="16">
        <v>45807</v>
      </c>
      <c r="C3123" s="8">
        <v>19.55</v>
      </c>
      <c r="D3123" s="4">
        <v>114281900</v>
      </c>
      <c r="E3123" s="0" t="str">
        <f>"may25"</f>
        <v>may25</v>
      </c>
      <c r="F3123" s="4">
        <v>1</v>
      </c>
    </row>
    <row r="3124">
      <c r="A3124" s="0" t="inlineStr">
        <is>
          <t xml:space="preserve">2025-06-02</t>
        </is>
      </c>
      <c r="B3124" s="16">
        <v>45810</v>
      </c>
      <c r="C3124" s="8">
        <v>19.74</v>
      </c>
      <c r="D3124" s="4">
        <v>67885500</v>
      </c>
      <c r="E3124" s="0" t="str">
        <f>"jun25"</f>
        <v>jun25</v>
      </c>
      <c r="F3124" s="4">
        <v>0</v>
      </c>
    </row>
    <row r="3125">
      <c r="A3125" s="0" t="inlineStr">
        <is>
          <t xml:space="preserve">2025-06-03</t>
        </is>
      </c>
      <c r="B3125" s="16">
        <v>45811</v>
      </c>
      <c r="C3125" s="8">
        <v>20.29</v>
      </c>
      <c r="D3125" s="4">
        <v>80401900</v>
      </c>
      <c r="E3125" s="0" t="str">
        <f>"jun25"</f>
        <v>jun25</v>
      </c>
      <c r="F3125" s="4">
        <v>0</v>
      </c>
    </row>
    <row r="3126">
      <c r="A3126" s="0" t="inlineStr">
        <is>
          <t xml:space="preserve">2025-06-04</t>
        </is>
      </c>
      <c r="B3126" s="16">
        <v>45812</v>
      </c>
      <c r="C3126" s="8">
        <v>20.25</v>
      </c>
      <c r="D3126" s="4">
        <v>71166549</v>
      </c>
      <c r="E3126" s="0" t="str">
        <f>"jun25"</f>
        <v>jun25</v>
      </c>
      <c r="F3126" s="4">
        <v>0</v>
      </c>
    </row>
    <row r="3127">
      <c r="A3127" s="0" t="inlineStr">
        <is>
          <t xml:space="preserve">2025-06-05</t>
        </is>
      </c>
      <c r="B3127" s="16">
        <v>45813</v>
      </c>
      <c r="C3127" s="8">
        <v>19.99</v>
      </c>
      <c r="D3127" s="4">
        <v>72595606</v>
      </c>
      <c r="E3127" s="0" t="str">
        <f>"jun25"</f>
        <v>jun25</v>
      </c>
      <c r="F3127" s="4">
        <v>0</v>
      </c>
    </row>
    <row r="3128">
      <c r="A3128" s="0" t="inlineStr">
        <is>
          <t xml:space="preserve">2025-06-06</t>
        </is>
      </c>
      <c r="B3128" s="16">
        <v>45814</v>
      </c>
      <c r="C3128" s="8">
        <v>20.06</v>
      </c>
      <c r="D3128" s="4">
        <v>70072846</v>
      </c>
      <c r="E3128" s="0" t="str">
        <f>"jun25"</f>
        <v>jun25</v>
      </c>
      <c r="F3128" s="4">
        <v>0</v>
      </c>
    </row>
    <row r="3129">
      <c r="A3129" s="0" t="inlineStr">
        <is>
          <t xml:space="preserve">2025-06-09</t>
        </is>
      </c>
      <c r="B3129" s="16">
        <v>45817</v>
      </c>
      <c r="C3129" s="8">
        <v>20.48</v>
      </c>
      <c r="D3129" s="4">
        <v>92893900</v>
      </c>
      <c r="E3129" s="0" t="str">
        <f>"jun25"</f>
        <v>jun25</v>
      </c>
      <c r="F3129" s="4">
        <v>0</v>
      </c>
    </row>
    <row r="3130">
      <c r="A3130" s="0" t="inlineStr">
        <is>
          <t xml:space="preserve">2025-06-10</t>
        </is>
      </c>
      <c r="B3130" s="16">
        <v>45818</v>
      </c>
      <c r="C3130" s="8">
        <v>22.08</v>
      </c>
      <c r="D3130" s="4">
        <v>171457008</v>
      </c>
      <c r="E3130" s="0" t="str">
        <f>"jun25"</f>
        <v>jun25</v>
      </c>
      <c r="F3130" s="4">
        <v>0</v>
      </c>
    </row>
    <row r="3131">
      <c r="A3131" s="0" t="inlineStr">
        <is>
          <t xml:space="preserve">2025-06-11</t>
        </is>
      </c>
      <c r="B3131" s="16">
        <v>45819</v>
      </c>
      <c r="C3131" s="8">
        <v>20.68</v>
      </c>
      <c r="D3131" s="4">
        <v>146784500</v>
      </c>
      <c r="E3131" s="0" t="str">
        <f>"jun25"</f>
        <v>jun25</v>
      </c>
      <c r="F3131" s="4">
        <v>0</v>
      </c>
    </row>
    <row r="3132">
      <c r="A3132" s="0" t="inlineStr">
        <is>
          <t xml:space="preserve">2025-06-12</t>
        </is>
      </c>
      <c r="B3132" s="16">
        <v>45820</v>
      </c>
      <c r="C3132" s="8">
        <v>20.77</v>
      </c>
      <c r="D3132" s="4">
        <v>78175914</v>
      </c>
      <c r="E3132" s="0" t="str">
        <f>"jun25"</f>
        <v>jun25</v>
      </c>
      <c r="F3132" s="4">
        <v>0</v>
      </c>
    </row>
    <row r="3133">
      <c r="A3133" s="0" t="inlineStr">
        <is>
          <t xml:space="preserve">2025-06-13</t>
        </is>
      </c>
      <c r="B3133" s="16">
        <v>45821</v>
      </c>
      <c r="C3133" s="8">
        <v>20.14</v>
      </c>
      <c r="D3133" s="4">
        <v>87655900</v>
      </c>
      <c r="E3133" s="0" t="str">
        <f>"jun25"</f>
        <v>jun25</v>
      </c>
      <c r="F3133" s="4">
        <v>0</v>
      </c>
    </row>
    <row r="3134">
      <c r="A3134" s="0" t="inlineStr">
        <is>
          <t xml:space="preserve">2025-06-16</t>
        </is>
      </c>
      <c r="B3134" s="16">
        <v>45824</v>
      </c>
      <c r="C3134" s="8">
        <v>20.74</v>
      </c>
      <c r="D3134" s="4">
        <v>86745123</v>
      </c>
      <c r="E3134" s="0" t="str">
        <f>"jun25"</f>
        <v>jun25</v>
      </c>
      <c r="F3134" s="4">
        <v>0</v>
      </c>
    </row>
    <row r="3135">
      <c r="A3135" s="0" t="inlineStr">
        <is>
          <t xml:space="preserve">2025-06-17</t>
        </is>
      </c>
      <c r="B3135" s="16">
        <v>45825</v>
      </c>
      <c r="C3135" s="8">
        <v>20.8</v>
      </c>
      <c r="D3135" s="4">
        <v>87512200</v>
      </c>
      <c r="E3135" s="0" t="str">
        <f>"jun25"</f>
        <v>jun25</v>
      </c>
      <c r="F3135" s="4">
        <v>0</v>
      </c>
    </row>
    <row r="3136">
      <c r="A3136" s="0" t="inlineStr">
        <is>
          <t xml:space="preserve">2025-06-18</t>
        </is>
      </c>
      <c r="B3136" s="16">
        <v>45826</v>
      </c>
      <c r="C3136" s="8">
        <v>21.49</v>
      </c>
      <c r="D3136" s="4">
        <v>94200600</v>
      </c>
      <c r="E3136" s="0" t="str">
        <f>"jun25"</f>
        <v>jun25</v>
      </c>
      <c r="F3136" s="4">
        <v>0</v>
      </c>
    </row>
    <row r="3137">
      <c r="A3137" s="0" t="inlineStr">
        <is>
          <t xml:space="preserve">2025-06-20</t>
        </is>
      </c>
      <c r="B3137" s="16">
        <v>45828</v>
      </c>
      <c r="C3137" s="8">
        <v>21.08</v>
      </c>
      <c r="D3137" s="4">
        <v>133472814</v>
      </c>
      <c r="E3137" s="0" t="str">
        <f>"jun25"</f>
        <v>jun25</v>
      </c>
      <c r="F3137" s="4">
        <v>0</v>
      </c>
    </row>
    <row r="3138">
      <c r="A3138" s="0" t="inlineStr">
        <is>
          <t xml:space="preserve">2025-06-23</t>
        </is>
      </c>
      <c r="B3138" s="16">
        <v>45831</v>
      </c>
      <c r="C3138" s="8">
        <v>21.19</v>
      </c>
      <c r="D3138" s="4">
        <v>81461000</v>
      </c>
      <c r="E3138" s="0" t="str">
        <f>"jun25"</f>
        <v>jun25</v>
      </c>
      <c r="F3138" s="4">
        <v>0</v>
      </c>
    </row>
    <row r="3139">
      <c r="A3139" s="0" t="inlineStr">
        <is>
          <t xml:space="preserve">2025-06-24</t>
        </is>
      </c>
      <c r="B3139" s="16">
        <v>45832</v>
      </c>
      <c r="C3139" s="8">
        <v>22.55</v>
      </c>
      <c r="D3139" s="4">
        <v>130368742</v>
      </c>
      <c r="E3139" s="0" t="str">
        <f>"jun25"</f>
        <v>jun25</v>
      </c>
      <c r="F3139" s="4">
        <v>0</v>
      </c>
    </row>
    <row r="3140">
      <c r="A3140" s="0" t="inlineStr">
        <is>
          <t xml:space="preserve">2025-06-25</t>
        </is>
      </c>
      <c r="B3140" s="16">
        <v>45833</v>
      </c>
      <c r="C3140" s="8">
        <v>22.2</v>
      </c>
      <c r="D3140" s="4">
        <v>64975117</v>
      </c>
      <c r="E3140" s="0" t="str">
        <f>"jun25"</f>
        <v>jun25</v>
      </c>
      <c r="F3140" s="4">
        <v>0</v>
      </c>
    </row>
    <row r="3141">
      <c r="A3141" s="0" t="inlineStr">
        <is>
          <t xml:space="preserve">2025-06-26</t>
        </is>
      </c>
      <c r="B3141" s="16">
        <v>45834</v>
      </c>
      <c r="C3141" s="8">
        <v>22.5</v>
      </c>
      <c r="D3141" s="4">
        <v>63229338</v>
      </c>
      <c r="E3141" s="0" t="str">
        <f>"jun25"</f>
        <v>jun25</v>
      </c>
      <c r="F3141" s="4">
        <v>0</v>
      </c>
    </row>
    <row r="3142">
      <c r="A3142" s="0" t="inlineStr">
        <is>
          <t xml:space="preserve">2025-06-27</t>
        </is>
      </c>
      <c r="B3142" s="16">
        <v>45835</v>
      </c>
      <c r="C3142" s="8">
        <v>22.69</v>
      </c>
      <c r="D3142" s="4">
        <v>95542400</v>
      </c>
      <c r="E3142" s="0" t="str">
        <f>"jun25"</f>
        <v>jun25</v>
      </c>
      <c r="F3142" s="4">
        <v>0</v>
      </c>
    </row>
    <row r="3143">
      <c r="A3143" s="0" t="inlineStr">
        <is>
          <t xml:space="preserve">2025-06-30</t>
        </is>
      </c>
      <c r="B3143" s="16">
        <v>45838</v>
      </c>
      <c r="C3143" s="8">
        <v>22.4</v>
      </c>
      <c r="D3143" s="4">
        <v>77102415</v>
      </c>
      <c r="E3143" s="0" t="str">
        <f>"jun25"</f>
        <v>jun25</v>
      </c>
      <c r="F3143" s="4">
        <v>1</v>
      </c>
    </row>
    <row r="3144">
      <c r="A3144" s="0" t="inlineStr">
        <is>
          <t xml:space="preserve">2025-07-01</t>
        </is>
      </c>
      <c r="B3144" s="16">
        <v>45839</v>
      </c>
      <c r="C3144" s="8">
        <v>22.85</v>
      </c>
      <c r="D3144" s="4">
        <v>79094907</v>
      </c>
      <c r="E3144" s="0" t="str">
        <f>"jul25"</f>
        <v>jul25</v>
      </c>
      <c r="F3144" s="4">
        <v>0</v>
      </c>
    </row>
    <row r="3145">
      <c r="A3145" s="0" t="inlineStr">
        <is>
          <t xml:space="preserve">2025-07-02</t>
        </is>
      </c>
      <c r="B3145" s="16">
        <v>45840</v>
      </c>
      <c r="C3145" s="8">
        <v>21.88</v>
      </c>
      <c r="D3145" s="4">
        <v>138245300</v>
      </c>
      <c r="E3145" s="0" t="str">
        <f>"jul25"</f>
        <v>jul25</v>
      </c>
      <c r="F3145" s="4">
        <v>0</v>
      </c>
    </row>
    <row r="3146">
      <c r="A3146" s="0" t="inlineStr">
        <is>
          <t xml:space="preserve">2025-07-03</t>
        </is>
      </c>
      <c r="B3146" s="16">
        <v>45841</v>
      </c>
      <c r="C3146" s="8">
        <v>22.49</v>
      </c>
      <c r="D3146" s="4">
        <v>61176000</v>
      </c>
      <c r="E3146" s="0" t="str">
        <f>"jul25"</f>
        <v>jul25</v>
      </c>
      <c r="F3146" s="4">
        <v>0</v>
      </c>
    </row>
    <row r="3147">
      <c r="A3147" s="0" t="inlineStr">
        <is>
          <t xml:space="preserve">2025-07-07</t>
        </is>
      </c>
      <c r="B3147" s="16">
        <v>45845</v>
      </c>
      <c r="C3147" s="8">
        <v>22</v>
      </c>
      <c r="D3147" s="4">
        <v>80725235</v>
      </c>
      <c r="E3147" s="0" t="str">
        <f>"jul25"</f>
        <v>jul25</v>
      </c>
      <c r="F3147" s="4">
        <v>0</v>
      </c>
    </row>
    <row r="3148">
      <c r="A3148" s="0" t="inlineStr">
        <is>
          <t xml:space="preserve">2025-07-08</t>
        </is>
      </c>
      <c r="B3148" s="16">
        <v>45846</v>
      </c>
      <c r="C3148" s="8">
        <v>23.59</v>
      </c>
      <c r="D3148" s="4">
        <v>119545500</v>
      </c>
      <c r="E3148" s="0" t="str">
        <f>"jul25"</f>
        <v>jul25</v>
      </c>
      <c r="F3148" s="4">
        <v>0</v>
      </c>
    </row>
    <row r="3149">
      <c r="A3149" s="0" t="inlineStr">
        <is>
          <t xml:space="preserve">2025-07-09</t>
        </is>
      </c>
      <c r="B3149" s="16">
        <v>45847</v>
      </c>
      <c r="C3149" s="8">
        <v>23.44</v>
      </c>
      <c r="D3149" s="4">
        <v>70247739</v>
      </c>
      <c r="E3149" s="0" t="str">
        <f>"jul25"</f>
        <v>jul25</v>
      </c>
      <c r="F3149" s="4">
        <v>0</v>
      </c>
    </row>
    <row r="3150">
      <c r="A3150" s="0" t="inlineStr">
        <is>
          <t xml:space="preserve">2025-07-10</t>
        </is>
      </c>
      <c r="B3150" s="16">
        <v>45848</v>
      </c>
      <c r="C3150" s="8">
        <v>23.82</v>
      </c>
      <c r="D3150" s="4">
        <v>54599844</v>
      </c>
      <c r="E3150" s="0" t="str">
        <f>"jul25"</f>
        <v>jul25</v>
      </c>
      <c r="F3150" s="4">
        <v>0</v>
      </c>
    </row>
    <row r="3151">
      <c r="A3151" s="0" t="inlineStr">
        <is>
          <t xml:space="preserve">2025-07-11</t>
        </is>
      </c>
      <c r="B3151" s="16">
        <v>45849</v>
      </c>
      <c r="C3151" s="8">
        <v>23.43</v>
      </c>
      <c r="D3151" s="4">
        <v>49367905</v>
      </c>
      <c r="E3151" s="0" t="str">
        <f>"jul25"</f>
        <v>jul25</v>
      </c>
      <c r="F3151" s="4">
        <v>0</v>
      </c>
    </row>
    <row r="3152">
      <c r="A3152" s="0" t="inlineStr">
        <is>
          <t xml:space="preserve">2025-07-14</t>
        </is>
      </c>
      <c r="B3152" s="16">
        <v>45852</v>
      </c>
      <c r="C3152" s="8">
        <v>23.3</v>
      </c>
      <c r="D3152" s="4">
        <v>48420516</v>
      </c>
      <c r="E3152" s="0" t="str">
        <f>"jul25"</f>
        <v>jul25</v>
      </c>
      <c r="F3152" s="4">
        <v>0</v>
      </c>
    </row>
    <row r="3153">
      <c r="A3153" s="0" t="inlineStr">
        <is>
          <t xml:space="preserve">2025-07-15</t>
        </is>
      </c>
      <c r="B3153" s="16">
        <v>45853</v>
      </c>
      <c r="C3153" s="8">
        <v>22.92</v>
      </c>
      <c r="D3153" s="4">
        <v>66099400</v>
      </c>
      <c r="E3153" s="0" t="str">
        <f>"jul25"</f>
        <v>jul25</v>
      </c>
      <c r="F3153" s="4">
        <v>0</v>
      </c>
    </row>
    <row r="3154">
      <c r="A3154" s="0" t="inlineStr">
        <is>
          <t xml:space="preserve">2025-07-16</t>
        </is>
      </c>
      <c r="B3154" s="16">
        <v>45854</v>
      </c>
      <c r="C3154" s="8">
        <v>22.69</v>
      </c>
      <c r="D3154" s="4">
        <v>58865900</v>
      </c>
      <c r="E3154" s="0" t="str">
        <f>"jul25"</f>
        <v>jul25</v>
      </c>
      <c r="F3154" s="4">
        <v>0</v>
      </c>
    </row>
    <row r="3155">
      <c r="A3155" s="0" t="inlineStr">
        <is>
          <t xml:space="preserve">2025-07-17</t>
        </is>
      </c>
      <c r="B3155" s="16">
        <v>45855</v>
      </c>
      <c r="C3155" s="8">
        <v>22.8</v>
      </c>
      <c r="D3155" s="4">
        <v>49384037</v>
      </c>
      <c r="E3155" s="0" t="str">
        <f>"jul25"</f>
        <v>jul25</v>
      </c>
      <c r="F3155" s="4">
        <v>0</v>
      </c>
    </row>
    <row r="3156">
      <c r="A3156" s="0" t="inlineStr">
        <is>
          <t xml:space="preserve">2025-07-18</t>
        </is>
      </c>
      <c r="B3156" s="16">
        <v>45856</v>
      </c>
      <c r="C3156" s="8">
        <v>23.1</v>
      </c>
      <c r="D3156" s="4">
        <v>60195600</v>
      </c>
      <c r="E3156" s="0" t="str">
        <f>"jul25"</f>
        <v>jul25</v>
      </c>
      <c r="F3156" s="4">
        <v>0</v>
      </c>
    </row>
    <row r="3157">
      <c r="A3157" s="0" t="inlineStr">
        <is>
          <t xml:space="preserve">2025-07-21</t>
        </is>
      </c>
      <c r="B3157" s="16">
        <v>45859</v>
      </c>
      <c r="C3157" s="8">
        <v>23.26</v>
      </c>
      <c r="D3157" s="4">
        <v>61658000</v>
      </c>
      <c r="E3157" s="0" t="str">
        <f>"jul25"</f>
        <v>jul25</v>
      </c>
      <c r="F3157" s="4">
        <v>0</v>
      </c>
    </row>
    <row r="3158">
      <c r="A3158" s="0" t="inlineStr">
        <is>
          <t xml:space="preserve">2025-07-22</t>
        </is>
      </c>
      <c r="B3158" s="16">
        <v>45860</v>
      </c>
      <c r="C3158" s="8">
        <v>23.24</v>
      </c>
      <c r="D3158" s="4">
        <v>53969845</v>
      </c>
      <c r="E3158" s="0" t="str">
        <f>"jul25"</f>
        <v>jul25</v>
      </c>
      <c r="F3158" s="4">
        <v>0</v>
      </c>
    </row>
    <row r="3159">
      <c r="A3159" s="0" t="inlineStr">
        <is>
          <t xml:space="preserve">2025-07-23</t>
        </is>
      </c>
      <c r="B3159" s="16">
        <v>45861</v>
      </c>
      <c r="C3159" s="8">
        <v>23.49</v>
      </c>
      <c r="D3159" s="4">
        <v>68711715</v>
      </c>
      <c r="E3159" s="0" t="str">
        <f>"jul25"</f>
        <v>jul25</v>
      </c>
      <c r="F3159" s="4">
        <v>0</v>
      </c>
    </row>
    <row r="3160">
      <c r="A3160" s="0" t="inlineStr">
        <is>
          <t xml:space="preserve">2025-07-24</t>
        </is>
      </c>
      <c r="B3160" s="16">
        <v>45862</v>
      </c>
      <c r="C3160" s="8">
        <v>22.63</v>
      </c>
      <c r="D3160" s="4">
        <v>131963323</v>
      </c>
      <c r="E3160" s="0" t="str">
        <f>"jul25"</f>
        <v>jul25</v>
      </c>
      <c r="F3160" s="4">
        <v>0</v>
      </c>
    </row>
    <row r="3161">
      <c r="A3161" s="0" t="inlineStr">
        <is>
          <t xml:space="preserve">2025-07-25</t>
        </is>
      </c>
      <c r="B3161" s="16">
        <v>45863</v>
      </c>
      <c r="C3161" s="8">
        <v>20.7</v>
      </c>
      <c r="D3161" s="4">
        <v>245077700</v>
      </c>
      <c r="E3161" s="0" t="str">
        <f>"jul25"</f>
        <v>jul25</v>
      </c>
      <c r="F3161" s="4">
        <v>0</v>
      </c>
    </row>
    <row r="3162">
      <c r="A3162" s="0" t="inlineStr">
        <is>
          <t xml:space="preserve">2025-07-28</t>
        </is>
      </c>
      <c r="B3162" s="16">
        <v>45866</v>
      </c>
      <c r="C3162" s="8">
        <v>20.68</v>
      </c>
      <c r="D3162" s="4">
        <v>86105600</v>
      </c>
      <c r="E3162" s="0" t="str">
        <f>"jul25"</f>
        <v>jul25</v>
      </c>
      <c r="F3162" s="4">
        <v>0</v>
      </c>
    </row>
    <row r="3163">
      <c r="A3163" s="0" t="inlineStr">
        <is>
          <t xml:space="preserve">2025-07-29</t>
        </is>
      </c>
      <c r="B3163" s="16">
        <v>45867</v>
      </c>
      <c r="C3163" s="8">
        <v>20.41</v>
      </c>
      <c r="D3163" s="4">
        <v>100831524</v>
      </c>
      <c r="E3163" s="0" t="str">
        <f>"jul25"</f>
        <v>jul25</v>
      </c>
      <c r="F3163" s="4">
        <v>0</v>
      </c>
    </row>
    <row r="3164">
      <c r="A3164" s="0" t="inlineStr">
        <is>
          <t xml:space="preserve">2025-07-30</t>
        </is>
      </c>
      <c r="B3164" s="16">
        <v>45868</v>
      </c>
      <c r="C3164" s="8">
        <v>20.34</v>
      </c>
      <c r="D3164" s="4">
        <v>67420330</v>
      </c>
      <c r="E3164" s="0" t="str">
        <f>"jul25"</f>
        <v>jul25</v>
      </c>
      <c r="F3164" s="4">
        <v>0</v>
      </c>
    </row>
    <row r="3165">
      <c r="A3165" s="0" t="inlineStr">
        <is>
          <t xml:space="preserve">2025-07-31</t>
        </is>
      </c>
      <c r="B3165" s="16">
        <v>45869</v>
      </c>
      <c r="C3165" s="8">
        <v>19.8</v>
      </c>
      <c r="D3165" s="4">
        <v>90665200</v>
      </c>
      <c r="E3165" s="0" t="str">
        <f>"jul25"</f>
        <v>jul25</v>
      </c>
      <c r="F3165" s="4">
        <v>1</v>
      </c>
    </row>
    <row r="3166">
      <c r="A3166" s="0" t="inlineStr">
        <is>
          <t xml:space="preserve">2025-08-01</t>
        </is>
      </c>
      <c r="B3166" s="16">
        <v>45870</v>
      </c>
      <c r="C3166" s="8">
        <v>19.31</v>
      </c>
      <c r="D3166" s="4">
        <v>86496139</v>
      </c>
      <c r="E3166" s="0" t="str">
        <f>"aug25"</f>
        <v>aug25</v>
      </c>
      <c r="F3166" s="4">
        <v>0</v>
      </c>
    </row>
    <row r="3167">
      <c r="A3167" s="0" t="inlineStr">
        <is>
          <t xml:space="preserve">2025-08-04</t>
        </is>
      </c>
      <c r="B3167" s="16">
        <v>45873</v>
      </c>
      <c r="C3167" s="8">
        <v>19.5</v>
      </c>
      <c r="D3167" s="4">
        <v>69249400</v>
      </c>
      <c r="E3167" s="0" t="str">
        <f>"aug25"</f>
        <v>aug25</v>
      </c>
      <c r="F3167" s="4">
        <v>0</v>
      </c>
    </row>
    <row r="3168">
      <c r="A3168" s="0" t="inlineStr">
        <is>
          <t xml:space="preserve">2025-08-05</t>
        </is>
      </c>
      <c r="B3168" s="16">
        <v>45874</v>
      </c>
      <c r="C3168" s="8">
        <v>20.19</v>
      </c>
      <c r="D3168" s="4">
        <v>97338249</v>
      </c>
      <c r="E3168" s="0" t="str">
        <f>"aug25"</f>
        <v>aug25</v>
      </c>
      <c r="F3168" s="4">
        <v>0</v>
      </c>
    </row>
    <row r="3169">
      <c r="A3169" s="0" t="inlineStr">
        <is>
          <t xml:space="preserve">2025-08-06</t>
        </is>
      </c>
      <c r="B3169" s="16">
        <v>45875</v>
      </c>
      <c r="C3169" s="8">
        <v>20.41</v>
      </c>
      <c r="D3169" s="4">
        <v>67074217</v>
      </c>
      <c r="E3169" s="0" t="str">
        <f>"aug25"</f>
        <v>aug25</v>
      </c>
      <c r="F3169" s="4">
        <v>0</v>
      </c>
    </row>
    <row r="3170">
      <c r="A3170" s="0" t="inlineStr">
        <is>
          <t xml:space="preserve">2025-08-07</t>
        </is>
      </c>
      <c r="B3170" s="16">
        <v>45876</v>
      </c>
      <c r="C3170" s="8">
        <v>19.77</v>
      </c>
      <c r="D3170" s="4">
        <v>131382800</v>
      </c>
      <c r="E3170" s="0" t="str">
        <f>"aug25"</f>
        <v>aug25</v>
      </c>
      <c r="F3170" s="4">
        <v>0</v>
      </c>
    </row>
    <row r="3171">
      <c r="A3171" s="0" t="inlineStr">
        <is>
          <t xml:space="preserve">2025-08-08</t>
        </is>
      </c>
      <c r="B3171" s="16">
        <v>45877</v>
      </c>
      <c r="C3171" s="8">
        <v>19.95</v>
      </c>
      <c r="D3171" s="4">
        <v>75415017</v>
      </c>
      <c r="E3171" s="0" t="str">
        <f>"aug25"</f>
        <v>aug25</v>
      </c>
      <c r="F3171" s="4">
        <v>0</v>
      </c>
    </row>
    <row r="3172">
      <c r="A3172" s="0" t="inlineStr">
        <is>
          <t xml:space="preserve">2025-08-11</t>
        </is>
      </c>
      <c r="B3172" s="16">
        <v>45880</v>
      </c>
      <c r="C3172" s="8">
        <v>20.65</v>
      </c>
      <c r="D3172" s="4">
        <v>175545600</v>
      </c>
      <c r="E3172" s="0" t="str">
        <f>"aug25"</f>
        <v>aug25</v>
      </c>
      <c r="F3172" s="4">
        <v>0</v>
      </c>
    </row>
    <row r="3173">
      <c r="A3173" s="0" t="inlineStr">
        <is>
          <t xml:space="preserve">2025-08-12</t>
        </is>
      </c>
      <c r="B3173" s="16">
        <v>45881</v>
      </c>
      <c r="C3173" s="8">
        <v>21.81</v>
      </c>
      <c r="D3173" s="4">
        <v>134488173</v>
      </c>
      <c r="E3173" s="0" t="str">
        <f>"aug25"</f>
        <v>aug25</v>
      </c>
      <c r="F3173" s="4">
        <v>0</v>
      </c>
    </row>
    <row r="3174">
      <c r="A3174" s="0" t="inlineStr">
        <is>
          <t xml:space="preserve">2025-08-13</t>
        </is>
      </c>
      <c r="B3174" s="16">
        <v>45882</v>
      </c>
      <c r="C3174" s="8">
        <v>22.22</v>
      </c>
      <c r="D3174" s="4">
        <v>86024400</v>
      </c>
      <c r="E3174" s="0" t="str">
        <f>"aug25"</f>
        <v>aug25</v>
      </c>
      <c r="F3174" s="4">
        <v>0</v>
      </c>
    </row>
    <row r="3175">
      <c r="A3175" s="0" t="inlineStr">
        <is>
          <t xml:space="preserve">2025-08-14</t>
        </is>
      </c>
      <c r="B3175" s="16">
        <v>45883</v>
      </c>
      <c r="C3175" s="8">
        <v>23.86</v>
      </c>
      <c r="D3175" s="4">
        <v>188052500</v>
      </c>
      <c r="E3175" s="0" t="str">
        <f>"aug25"</f>
        <v>aug25</v>
      </c>
      <c r="F3175" s="4">
        <v>0</v>
      </c>
    </row>
    <row r="3176">
      <c r="A3176" s="0" t="inlineStr">
        <is>
          <t xml:space="preserve">2025-08-15</t>
        </is>
      </c>
      <c r="B3176" s="16">
        <v>45884</v>
      </c>
      <c r="C3176" s="8">
        <v>24.56</v>
      </c>
      <c r="D3176" s="4">
        <v>310161102</v>
      </c>
      <c r="E3176" s="0" t="str">
        <f>"aug25"</f>
        <v>aug25</v>
      </c>
      <c r="F3176" s="4">
        <v>0</v>
      </c>
    </row>
    <row r="3177">
      <c r="A3177" s="0" t="inlineStr">
        <is>
          <t xml:space="preserve">2025-08-18</t>
        </is>
      </c>
      <c r="B3177" s="16">
        <v>45887</v>
      </c>
      <c r="C3177" s="8">
        <v>23.66</v>
      </c>
      <c r="D3177" s="4">
        <v>212515617</v>
      </c>
      <c r="E3177" s="0" t="str">
        <f>"aug25"</f>
        <v>aug25</v>
      </c>
      <c r="F3177" s="4">
        <v>0</v>
      </c>
    </row>
    <row r="3178">
      <c r="A3178" s="0" t="inlineStr">
        <is>
          <t xml:space="preserve">2025-08-19</t>
        </is>
      </c>
      <c r="B3178" s="16">
        <v>45888</v>
      </c>
      <c r="C3178" s="8">
        <v>25.31</v>
      </c>
      <c r="D3178" s="4">
        <v>297659200</v>
      </c>
      <c r="E3178" s="0" t="str">
        <f>"aug25"</f>
        <v>aug25</v>
      </c>
      <c r="F3178" s="4">
        <v>0</v>
      </c>
    </row>
    <row r="3179">
      <c r="A3179" s="0" t="inlineStr">
        <is>
          <t xml:space="preserve">2025-08-20</t>
        </is>
      </c>
      <c r="B3179" s="16">
        <v>45889</v>
      </c>
      <c r="C3179" s="8">
        <v>23.54</v>
      </c>
      <c r="D3179" s="4">
        <v>161149400</v>
      </c>
      <c r="E3179" s="0" t="str">
        <f>"aug25"</f>
        <v>aug25</v>
      </c>
      <c r="F3179" s="4">
        <v>0</v>
      </c>
    </row>
    <row r="3180">
      <c r="A3180" s="0" t="inlineStr">
        <is>
          <t xml:space="preserve">2025-08-21</t>
        </is>
      </c>
      <c r="B3180" s="16">
        <v>45890</v>
      </c>
      <c r="C3180" s="8">
        <v>23.5</v>
      </c>
      <c r="D3180" s="4">
        <v>97718300</v>
      </c>
      <c r="E3180" s="0" t="str">
        <f>"aug25"</f>
        <v>aug25</v>
      </c>
      <c r="F3180" s="4">
        <v>0</v>
      </c>
    </row>
    <row r="3181">
      <c r="A3181" s="0" t="inlineStr">
        <is>
          <t xml:space="preserve">2025-08-22</t>
        </is>
      </c>
      <c r="B3181" s="16">
        <v>45891</v>
      </c>
      <c r="C3181" s="8">
        <v>24.8</v>
      </c>
      <c r="D3181" s="4">
        <v>200266834</v>
      </c>
      <c r="E3181" s="0" t="str">
        <f>"aug25"</f>
        <v>aug25</v>
      </c>
      <c r="F3181" s="4">
        <v>0</v>
      </c>
    </row>
    <row r="3182">
      <c r="A3182" s="0" t="inlineStr">
        <is>
          <t xml:space="preserve">2025-08-25</t>
        </is>
      </c>
      <c r="B3182" s="16">
        <v>45894</v>
      </c>
      <c r="C3182" s="8">
        <v>24.55</v>
      </c>
      <c r="D3182" s="4">
        <v>156825631</v>
      </c>
      <c r="E3182" s="0" t="str">
        <f>"aug25"</f>
        <v>aug25</v>
      </c>
      <c r="F3182" s="4">
        <v>0</v>
      </c>
    </row>
    <row r="3183">
      <c r="A3183" s="0" t="inlineStr">
        <is>
          <t xml:space="preserve">2025-08-26</t>
        </is>
      </c>
      <c r="B3183" s="16">
        <v>45895</v>
      </c>
      <c r="C3183" s="8">
        <v>24.35</v>
      </c>
      <c r="D3183" s="4">
        <v>78558225</v>
      </c>
      <c r="E3183" s="0" t="str">
        <f>"aug25"</f>
        <v>aug25</v>
      </c>
      <c r="F3183" s="4">
        <v>0</v>
      </c>
    </row>
    <row r="3184">
      <c r="A3184" s="0" t="inlineStr">
        <is>
          <t xml:space="preserve">2025-08-27</t>
        </is>
      </c>
      <c r="B3184" s="16">
        <v>45896</v>
      </c>
      <c r="C3184" s="8">
        <v>24.85</v>
      </c>
      <c r="D3184" s="4">
        <v>90934420</v>
      </c>
      <c r="E3184" s="0" t="str">
        <f>"aug25"</f>
        <v>aug25</v>
      </c>
      <c r="F3184" s="4">
        <v>0</v>
      </c>
    </row>
    <row r="3185">
      <c r="A3185" s="0" t="inlineStr">
        <is>
          <t xml:space="preserve">2025-08-28</t>
        </is>
      </c>
      <c r="B3185" s="16">
        <v>45897</v>
      </c>
      <c r="C3185" s="8">
        <v>24.93</v>
      </c>
      <c r="D3185" s="4">
        <v>60035100</v>
      </c>
      <c r="E3185" s="0" t="str">
        <f>"aug25"</f>
        <v>aug25</v>
      </c>
      <c r="F3185" s="4">
        <v>0</v>
      </c>
    </row>
    <row r="3186">
      <c r="A3186" s="0" t="inlineStr">
        <is>
          <t xml:space="preserve">2025-08-29</t>
        </is>
      </c>
      <c r="B3186" s="16">
        <v>45898</v>
      </c>
      <c r="C3186" s="8">
        <v>24.35</v>
      </c>
      <c r="D3186" s="4">
        <v>63734417</v>
      </c>
      <c r="E3186" s="0" t="str">
        <f>"aug25"</f>
        <v>aug25</v>
      </c>
      <c r="F3186" s="4">
        <v>1</v>
      </c>
    </row>
    <row r="3187">
      <c r="A3187" s="0" t="inlineStr">
        <is>
          <t xml:space="preserve">2025-09-02</t>
        </is>
      </c>
      <c r="B3187" s="16">
        <v>45902</v>
      </c>
      <c r="C3187" s="8">
        <v>24.21</v>
      </c>
      <c r="D3187" s="4">
        <v>57661836</v>
      </c>
      <c r="E3187" s="0" t="str">
        <f>"sep25"</f>
        <v>sep25</v>
      </c>
      <c r="F3187" s="4">
        <v>0</v>
      </c>
    </row>
    <row r="3188">
      <c r="A3188" s="0" t="inlineStr">
        <is>
          <t xml:space="preserve">2025-09-03</t>
        </is>
      </c>
      <c r="B3188" s="16">
        <v>45903</v>
      </c>
      <c r="C3188" s="8">
        <v>24</v>
      </c>
      <c r="D3188" s="4">
        <v>47822900</v>
      </c>
      <c r="E3188" s="0" t="str">
        <f>"sep25"</f>
        <v>sep25</v>
      </c>
      <c r="F3188" s="4">
        <v>0</v>
      </c>
    </row>
    <row r="3189">
      <c r="A3189" s="0" t="inlineStr">
        <is>
          <t xml:space="preserve">2025-09-04</t>
        </is>
      </c>
      <c r="B3189" s="16">
        <v>45904</v>
      </c>
      <c r="C3189" s="8">
        <v>24.61</v>
      </c>
      <c r="D3189" s="4">
        <v>59056500</v>
      </c>
      <c r="E3189" s="0" t="str">
        <f>"sep25"</f>
        <v>sep25</v>
      </c>
      <c r="F3189" s="4">
        <v>0</v>
      </c>
    </row>
    <row r="3190">
      <c r="A3190" s="0" t="inlineStr">
        <is>
          <t xml:space="preserve">2025-09-05</t>
        </is>
      </c>
      <c r="B3190" s="16">
        <v>45905</v>
      </c>
      <c r="C3190" s="8">
        <v>24.49</v>
      </c>
      <c r="D3190" s="4">
        <v>55975300</v>
      </c>
      <c r="E3190" s="0" t="str">
        <f>"sep25"</f>
        <v>sep25</v>
      </c>
      <c r="F3190" s="4">
        <v>0</v>
      </c>
    </row>
    <row r="3191">
      <c r="A3191" s="0" t="inlineStr">
        <is>
          <t xml:space="preserve">2025-09-08</t>
        </is>
      </c>
      <c r="B3191" s="16">
        <v>45908</v>
      </c>
      <c r="C3191" s="8">
        <v>24.48</v>
      </c>
      <c r="D3191" s="4">
        <v>51122136</v>
      </c>
      <c r="E3191" s="0" t="str">
        <f>"sep25"</f>
        <v>sep25</v>
      </c>
      <c r="F3191" s="4">
        <v>0</v>
      </c>
    </row>
    <row r="3192">
      <c r="A3192" s="0" t="inlineStr">
        <is>
          <t xml:space="preserve">2025-09-09</t>
        </is>
      </c>
      <c r="B3192" s="16">
        <v>45909</v>
      </c>
      <c r="C3192" s="8">
        <v>24.44</v>
      </c>
      <c r="D3192" s="4">
        <v>42146200</v>
      </c>
      <c r="E3192" s="0" t="str">
        <f>"sep25"</f>
        <v>sep25</v>
      </c>
      <c r="F3192" s="4">
        <v>0</v>
      </c>
    </row>
    <row r="3193">
      <c r="A3193" s="0" t="inlineStr">
        <is>
          <t xml:space="preserve">2025-09-10</t>
        </is>
      </c>
      <c r="B3193" s="16">
        <v>45910</v>
      </c>
      <c r="C3193" s="8">
        <v>24.77</v>
      </c>
      <c r="D3193" s="4">
        <v>61600705</v>
      </c>
      <c r="E3193" s="0" t="str">
        <f>"sep25"</f>
        <v>sep25</v>
      </c>
      <c r="F3193" s="4">
        <v>0</v>
      </c>
    </row>
    <row r="3194">
      <c r="A3194" s="0" t="inlineStr">
        <is>
          <t xml:space="preserve">2025-09-11</t>
        </is>
      </c>
      <c r="B3194" s="16">
        <v>45911</v>
      </c>
      <c r="C3194" s="8">
        <v>24.61</v>
      </c>
      <c r="D3194" s="4">
        <v>55536921</v>
      </c>
      <c r="E3194" s="0" t="str">
        <f>"sep25"</f>
        <v>sep25</v>
      </c>
      <c r="F3194" s="4">
        <v>0</v>
      </c>
    </row>
    <row r="3195">
      <c r="A3195" s="0" t="inlineStr">
        <is>
          <t xml:space="preserve">2025-09-12</t>
        </is>
      </c>
      <c r="B3195" s="16">
        <v>45912</v>
      </c>
      <c r="C3195" s="8">
        <v>24.08</v>
      </c>
      <c r="D3195" s="4">
        <v>52672821</v>
      </c>
      <c r="E3195" s="0" t="str">
        <f>"sep25"</f>
        <v>sep25</v>
      </c>
      <c r="F3195" s="4">
        <v>0</v>
      </c>
    </row>
    <row r="3196">
      <c r="A3196" s="0" t="inlineStr">
        <is>
          <t xml:space="preserve">2025-09-15</t>
        </is>
      </c>
      <c r="B3196" s="16">
        <v>45915</v>
      </c>
      <c r="C3196" s="8">
        <v>24.77</v>
      </c>
      <c r="D3196" s="4">
        <v>83951622</v>
      </c>
      <c r="E3196" s="0" t="str">
        <f>"sep25"</f>
        <v>sep25</v>
      </c>
      <c r="F3196" s="4">
        <v>0</v>
      </c>
    </row>
    <row r="3197">
      <c r="A3197" s="0" t="inlineStr">
        <is>
          <t xml:space="preserve">2025-09-16</t>
        </is>
      </c>
      <c r="B3197" s="16">
        <v>45916</v>
      </c>
      <c r="C3197" s="8">
        <v>25.27</v>
      </c>
      <c r="D3197" s="4">
        <v>60336600</v>
      </c>
      <c r="E3197" s="0" t="str">
        <f>"sep25"</f>
        <v>sep25</v>
      </c>
      <c r="F3197" s="4">
        <v>0</v>
      </c>
    </row>
    <row r="3198">
      <c r="A3198" s="0" t="inlineStr">
        <is>
          <t xml:space="preserve">2025-09-17</t>
        </is>
      </c>
      <c r="B3198" s="16">
        <v>45917</v>
      </c>
      <c r="C3198" s="8">
        <v>24.9</v>
      </c>
      <c r="D3198" s="4">
        <v>63093700</v>
      </c>
      <c r="E3198" s="0" t="str">
        <f>"sep25"</f>
        <v>sep25</v>
      </c>
      <c r="F3198" s="4">
        <v>0</v>
      </c>
    </row>
    <row r="3199">
      <c r="A3199" s="0" t="inlineStr">
        <is>
          <t xml:space="preserve">2025-09-18</t>
        </is>
      </c>
      <c r="B3199" s="16">
        <v>45918</v>
      </c>
      <c r="C3199" s="8">
        <v>30.57</v>
      </c>
      <c r="D3199" s="4">
        <v>523908000</v>
      </c>
      <c r="E3199" s="0" t="str">
        <f>"sep25"</f>
        <v>sep25</v>
      </c>
      <c r="F3199" s="4">
        <v>0</v>
      </c>
    </row>
    <row r="3200">
      <c r="A3200" s="0" t="inlineStr">
        <is>
          <t xml:space="preserve">2025-09-19</t>
        </is>
      </c>
      <c r="B3200" s="16">
        <v>45919</v>
      </c>
      <c r="C3200" s="8">
        <v>29.58</v>
      </c>
      <c r="D3200" s="4">
        <v>225702900</v>
      </c>
      <c r="E3200" s="0" t="str">
        <f>"sep25"</f>
        <v>sep25</v>
      </c>
      <c r="F3200" s="4">
        <v>0</v>
      </c>
    </row>
    <row r="3201">
      <c r="A3201" s="0" t="inlineStr">
        <is>
          <t xml:space="preserve">2025-09-22</t>
        </is>
      </c>
      <c r="B3201" s="16">
        <v>45922</v>
      </c>
      <c r="C3201" s="8">
        <v>28.76</v>
      </c>
      <c r="D3201" s="4">
        <v>130314500</v>
      </c>
      <c r="E3201" s="0" t="str">
        <f>"sep25"</f>
        <v>sep25</v>
      </c>
      <c r="F3201" s="4">
        <v>0</v>
      </c>
    </row>
    <row r="3202">
      <c r="A3202" s="0" t="inlineStr">
        <is>
          <t xml:space="preserve">2025-09-23</t>
        </is>
      </c>
      <c r="B3202" s="16">
        <v>45923</v>
      </c>
      <c r="C3202" s="8">
        <v>29.34</v>
      </c>
      <c r="D3202" s="4">
        <v>126317911</v>
      </c>
      <c r="E3202" s="0" t="str">
        <f>"sep25"</f>
        <v>sep25</v>
      </c>
      <c r="F3202" s="4">
        <v>0</v>
      </c>
    </row>
    <row r="3203">
      <c r="A3203" s="0" t="inlineStr">
        <is>
          <t xml:space="preserve">2025-09-24</t>
        </is>
      </c>
      <c r="B3203" s="16">
        <v>45924</v>
      </c>
      <c r="C3203" s="8">
        <v>31.22</v>
      </c>
      <c r="D3203" s="4">
        <v>164458509</v>
      </c>
      <c r="E3203" s="0" t="str">
        <f>"sep25"</f>
        <v>sep25</v>
      </c>
      <c r="F3203" s="4">
        <v>0</v>
      </c>
    </row>
    <row r="3204">
      <c r="A3204" s="0" t="inlineStr">
        <is>
          <t xml:space="preserve">2025-09-25</t>
        </is>
      </c>
      <c r="B3204" s="16">
        <v>45925</v>
      </c>
      <c r="C3204" s="8">
        <v>33.99</v>
      </c>
      <c r="D3204" s="4">
        <v>295709300</v>
      </c>
      <c r="E3204" s="0" t="str">
        <f>"sep25"</f>
        <v>sep25</v>
      </c>
      <c r="F3204" s="4">
        <v>0</v>
      </c>
    </row>
    <row r="3205">
      <c r="A3205" s="0" t="inlineStr">
        <is>
          <t xml:space="preserve">2025-09-26</t>
        </is>
      </c>
      <c r="B3205" s="16">
        <v>45926</v>
      </c>
      <c r="C3205" s="8">
        <v>35.5</v>
      </c>
      <c r="D3205" s="4">
        <v>268583300</v>
      </c>
      <c r="E3205" s="0" t="str">
        <f>"sep25"</f>
        <v>sep25</v>
      </c>
      <c r="F3205" s="4">
        <v>0</v>
      </c>
    </row>
    <row r="3206">
      <c r="A3206" s="0" t="inlineStr">
        <is>
          <t xml:space="preserve">2025-09-29</t>
        </is>
      </c>
      <c r="B3206" s="16">
        <v>45929</v>
      </c>
      <c r="C3206" s="8">
        <v>34.48</v>
      </c>
      <c r="D3206" s="4">
        <v>152605909</v>
      </c>
      <c r="E3206" s="0" t="str">
        <f>"sep25"</f>
        <v>sep25</v>
      </c>
      <c r="F3206" s="4">
        <v>0</v>
      </c>
    </row>
    <row r="3207">
      <c r="A3207" s="0" t="inlineStr">
        <is>
          <t xml:space="preserve">2025-09-30</t>
        </is>
      </c>
      <c r="B3207" s="16">
        <v>45930</v>
      </c>
      <c r="C3207" s="8">
        <v>33.55</v>
      </c>
      <c r="D3207" s="4">
        <v>124818400</v>
      </c>
      <c r="E3207" s="0" t="str">
        <f>"sep25"</f>
        <v>sep25</v>
      </c>
      <c r="F3207" s="4">
        <v>1</v>
      </c>
    </row>
    <row r="3208">
      <c r="A3208" s="0" t="inlineStr">
        <is>
          <t xml:space="preserve">2025-10-01</t>
        </is>
      </c>
      <c r="B3208" s="16">
        <v>45931</v>
      </c>
      <c r="C3208" s="8">
        <v>35.94</v>
      </c>
      <c r="D3208" s="4">
        <v>162649700</v>
      </c>
      <c r="E3208" s="0" t="str">
        <f>"oct25"</f>
        <v>oct25</v>
      </c>
      <c r="F3208" s="4">
        <v>0</v>
      </c>
    </row>
    <row r="3209">
      <c r="A3209" s="0" t="inlineStr">
        <is>
          <t xml:space="preserve">2025-10-02</t>
        </is>
      </c>
      <c r="B3209" s="16">
        <v>45932</v>
      </c>
      <c r="C3209" s="8">
        <v>37.3</v>
      </c>
      <c r="D3209" s="4">
        <v>149361700</v>
      </c>
      <c r="E3209" s="0" t="str">
        <f>"oct25"</f>
        <v>oct25</v>
      </c>
      <c r="F3209" s="4">
        <v>0</v>
      </c>
    </row>
    <row r="3210">
      <c r="A3210" s="0" t="inlineStr">
        <is>
          <t xml:space="preserve">2025-10-03</t>
        </is>
      </c>
      <c r="B3210" s="16">
        <v>45933</v>
      </c>
      <c r="C3210" s="8">
        <v>36.83</v>
      </c>
      <c r="D3210" s="4">
        <v>125359342</v>
      </c>
      <c r="E3210" s="0" t="str">
        <f>"oct25"</f>
        <v>oct25</v>
      </c>
      <c r="F3210" s="4">
        <v>0</v>
      </c>
    </row>
    <row r="3211">
      <c r="A3211" s="0" t="inlineStr">
        <is>
          <t xml:space="preserve">2025-10-06</t>
        </is>
      </c>
      <c r="B3211" s="16">
        <v>45936</v>
      </c>
      <c r="C3211" s="8">
        <v>36.59</v>
      </c>
      <c r="D3211" s="4">
        <v>112086100</v>
      </c>
      <c r="E3211" s="0" t="str">
        <f>"oct25"</f>
        <v>oct25</v>
      </c>
      <c r="F3211" s="4">
        <v>0</v>
      </c>
    </row>
    <row r="3212">
      <c r="A3212" s="0" t="inlineStr">
        <is>
          <t xml:space="preserve">2025-10-07</t>
        </is>
      </c>
      <c r="B3212" s="16">
        <v>45937</v>
      </c>
      <c r="C3212" s="8">
        <v>37.17</v>
      </c>
      <c r="D3212" s="4">
        <v>111140200</v>
      </c>
      <c r="E3212" s="0" t="str">
        <f>"oct25"</f>
        <v>oct25</v>
      </c>
      <c r="F3212" s="4">
        <v>0</v>
      </c>
    </row>
    <row r="3213">
      <c r="A3213" s="0" t="inlineStr">
        <is>
          <t xml:space="preserve">2025-10-08</t>
        </is>
      </c>
      <c r="B3213" s="16">
        <v>45938</v>
      </c>
      <c r="C3213" s="8">
        <v>37.43</v>
      </c>
      <c r="D3213" s="4">
        <v>103202100</v>
      </c>
      <c r="E3213" s="0" t="str">
        <f>"oct25"</f>
        <v>oct25</v>
      </c>
      <c r="F3213" s="4">
        <v>0</v>
      </c>
    </row>
    <row r="3214">
      <c r="A3214" s="0" t="inlineStr">
        <is>
          <t xml:space="preserve">2025-10-09</t>
        </is>
      </c>
      <c r="B3214" s="16">
        <v>45939</v>
      </c>
      <c r="C3214" s="8">
        <v>37.8</v>
      </c>
      <c r="D3214" s="4">
        <v>89884700</v>
      </c>
      <c r="E3214" s="0" t="str">
        <f>"oct25"</f>
        <v>oct25</v>
      </c>
      <c r="F3214" s="4">
        <v>0</v>
      </c>
    </row>
    <row r="3215">
      <c r="A3215" s="0" t="inlineStr">
        <is>
          <t xml:space="preserve">2025-10-10</t>
        </is>
      </c>
      <c r="B3215" s="16">
        <v>45940</v>
      </c>
      <c r="C3215" s="8">
        <v>36.37</v>
      </c>
      <c r="D3215" s="4">
        <v>183063300</v>
      </c>
      <c r="E3215" s="0" t="str">
        <f>"oct25"</f>
        <v>oct25</v>
      </c>
      <c r="F3215" s="4">
        <v>0</v>
      </c>
    </row>
    <row r="3216">
      <c r="A3216" s="0" t="inlineStr">
        <is>
          <t xml:space="preserve">2025-10-13</t>
        </is>
      </c>
      <c r="B3216" s="16">
        <v>45943</v>
      </c>
      <c r="C3216" s="8">
        <v>37.22</v>
      </c>
      <c r="D3216" s="4">
        <v>104020700</v>
      </c>
      <c r="E3216" s="0" t="str">
        <f>"oct25"</f>
        <v>oct25</v>
      </c>
      <c r="F3216" s="4">
        <v>0</v>
      </c>
    </row>
    <row r="3217">
      <c r="A3217" s="0" t="inlineStr">
        <is>
          <t xml:space="preserve">2025-10-14</t>
        </is>
      </c>
      <c r="B3217" s="16">
        <v>45944</v>
      </c>
      <c r="C3217" s="8">
        <v>35.63</v>
      </c>
      <c r="D3217" s="4">
        <v>117908345</v>
      </c>
      <c r="E3217" s="0" t="str">
        <f>"oct25"</f>
        <v>oct25</v>
      </c>
      <c r="F3217" s="4">
        <v>0</v>
      </c>
    </row>
    <row r="3218">
      <c r="A3218" s="0" t="inlineStr">
        <is>
          <t xml:space="preserve">2025-10-15</t>
        </is>
      </c>
      <c r="B3218" s="16">
        <v>45945</v>
      </c>
      <c r="C3218" s="8">
        <v>37.15</v>
      </c>
      <c r="D3218" s="4">
        <v>99242706</v>
      </c>
      <c r="E3218" s="0" t="str">
        <f>"oct25"</f>
        <v>oct25</v>
      </c>
      <c r="F3218" s="4">
        <v>0</v>
      </c>
    </row>
    <row r="3219">
      <c r="A3219" s="0" t="inlineStr">
        <is>
          <t xml:space="preserve">2025-10-16</t>
        </is>
      </c>
      <c r="B3219" s="16">
        <v>45946</v>
      </c>
      <c r="C3219" s="8">
        <v>36.84</v>
      </c>
      <c r="D3219" s="4">
        <v>83357846</v>
      </c>
      <c r="E3219" s="0" t="str">
        <f>"oct25"</f>
        <v>oct25</v>
      </c>
      <c r="F3219" s="4">
        <v>0</v>
      </c>
    </row>
    <row r="3220">
      <c r="A3220" s="0" t="inlineStr">
        <is>
          <t xml:space="preserve">2025-10-17</t>
        </is>
      </c>
      <c r="B3220" s="16">
        <v>45947</v>
      </c>
      <c r="C3220" s="8">
        <v>37.01</v>
      </c>
      <c r="D3220" s="4">
        <v>119394707</v>
      </c>
      <c r="E3220" s="0" t="str">
        <f>"oct25"</f>
        <v>oct25</v>
      </c>
      <c r="F3220" s="4">
        <v>0</v>
      </c>
    </row>
    <row r="3221">
      <c r="A3221" s="0" t="inlineStr">
        <is>
          <t xml:space="preserve">2025-10-20</t>
        </is>
      </c>
      <c r="B3221" s="16">
        <v>45950</v>
      </c>
      <c r="C3221" s="8">
        <v>38.1</v>
      </c>
      <c r="D3221" s="4">
        <v>80230234</v>
      </c>
      <c r="E3221" s="0" t="str">
        <f>"oct25"</f>
        <v>oct25</v>
      </c>
      <c r="F3221" s="4">
        <v>0</v>
      </c>
    </row>
    <row r="3222">
      <c r="A3222" s="0" t="inlineStr">
        <is>
          <t xml:space="preserve">2025-10-21</t>
        </is>
      </c>
      <c r="B3222" s="16">
        <v>45951</v>
      </c>
      <c r="C3222" s="8">
        <v>38.12</v>
      </c>
      <c r="D3222" s="4">
        <v>73134908</v>
      </c>
      <c r="E3222" s="0" t="str">
        <f>"oct25"</f>
        <v>oct25</v>
      </c>
      <c r="F3222" s="4">
        <v>0</v>
      </c>
    </row>
    <row r="3223">
      <c r="A3223" s="0" t="inlineStr">
        <is>
          <t xml:space="preserve">2025-10-22</t>
        </is>
      </c>
      <c r="B3223" s="16">
        <v>45952</v>
      </c>
      <c r="C3223" s="8">
        <v>36.92</v>
      </c>
      <c r="D3223" s="4">
        <v>87099905</v>
      </c>
      <c r="E3223" s="0" t="str">
        <f>"oct25"</f>
        <v>oct25</v>
      </c>
      <c r="F3223" s="4">
        <v>0</v>
      </c>
    </row>
    <row r="3224">
      <c r="A3224" s="0" t="inlineStr">
        <is>
          <t xml:space="preserve">2025-10-23</t>
        </is>
      </c>
      <c r="B3224" s="16">
        <v>45953</v>
      </c>
      <c r="C3224" s="8">
        <v>38.16</v>
      </c>
      <c r="D3224" s="4">
        <v>121974238</v>
      </c>
      <c r="E3224" s="0" t="str">
        <f>"oct25"</f>
        <v>oct25</v>
      </c>
      <c r="F3224" s="4">
        <v>0</v>
      </c>
    </row>
    <row r="3225">
      <c r="A3225" s="0" t="inlineStr">
        <is>
          <t xml:space="preserve">2025-10-24</t>
        </is>
      </c>
      <c r="B3225" s="16">
        <v>45954</v>
      </c>
      <c r="C3225" s="8">
        <v>38.28</v>
      </c>
      <c r="D3225" s="4">
        <v>246380000</v>
      </c>
      <c r="E3225" s="0" t="str">
        <f>"oct25"</f>
        <v>oct25</v>
      </c>
      <c r="F3225" s="4">
        <v>0</v>
      </c>
    </row>
    <row r="3226">
      <c r="A3226" s="0" t="inlineStr">
        <is>
          <t xml:space="preserve">2025-10-27</t>
        </is>
      </c>
      <c r="B3226" s="16">
        <v>45957</v>
      </c>
      <c r="C3226" s="8">
        <v>39.54</v>
      </c>
      <c r="D3226" s="4">
        <v>160007604</v>
      </c>
      <c r="E3226" s="0" t="str">
        <f>"oct25"</f>
        <v>oct25</v>
      </c>
      <c r="F3226" s="4">
        <v>0</v>
      </c>
    </row>
    <row r="3227">
      <c r="A3227" s="0" t="inlineStr">
        <is>
          <t xml:space="preserve">2025-10-28</t>
        </is>
      </c>
      <c r="B3227" s="16">
        <v>45958</v>
      </c>
      <c r="C3227" s="8">
        <v>41.53</v>
      </c>
      <c r="D3227" s="4">
        <v>181256400</v>
      </c>
      <c r="E3227" s="0" t="str">
        <f>"oct25"</f>
        <v>oct25</v>
      </c>
      <c r="F3227" s="4">
        <v>0</v>
      </c>
    </row>
    <row r="3228">
      <c r="A3228" s="0" t="inlineStr">
        <is>
          <t xml:space="preserve">2025-10-29</t>
        </is>
      </c>
      <c r="B3228" s="16">
        <v>45959</v>
      </c>
      <c r="C3228" s="8">
        <v>41.34</v>
      </c>
      <c r="D3228" s="4">
        <v>106962947</v>
      </c>
      <c r="E3228" s="0" t="str">
        <f>"oct25"</f>
        <v>oct25</v>
      </c>
      <c r="F3228" s="4">
        <v>0</v>
      </c>
    </row>
    <row r="3229">
      <c r="A3229" s="0" t="inlineStr">
        <is>
          <t xml:space="preserve">2025-10-30</t>
        </is>
      </c>
      <c r="B3229" s="16">
        <v>45960</v>
      </c>
      <c r="C3229" s="8">
        <v>40.16</v>
      </c>
      <c r="D3229" s="4">
        <v>84855500</v>
      </c>
      <c r="E3229" s="0" t="str">
        <f>"oct25"</f>
        <v>oct25</v>
      </c>
      <c r="F3229" s="4">
        <v>0</v>
      </c>
    </row>
    <row r="3230">
      <c r="A3230" s="0" t="inlineStr">
        <is>
          <t xml:space="preserve">2025-10-31</t>
        </is>
      </c>
      <c r="B3230" s="16">
        <v>45961</v>
      </c>
      <c r="C3230" s="8">
        <v>39.99</v>
      </c>
      <c r="D3230" s="4">
        <v>80471400</v>
      </c>
      <c r="E3230" s="0" t="str">
        <f>"oct25"</f>
        <v>oct25</v>
      </c>
      <c r="F3230" s="4">
        <v>1</v>
      </c>
    </row>
    <row r="3231">
      <c r="A3231" s="0" t="inlineStr">
        <is>
          <t xml:space="preserve">2025-11-03</t>
        </is>
      </c>
      <c r="B3231" s="16">
        <v>45964</v>
      </c>
      <c r="C3231" s="8">
        <v>39.5</v>
      </c>
      <c r="D3231" s="4">
        <v>61267512</v>
      </c>
      <c r="E3231" s="0" t="str">
        <f>"nov25"</f>
        <v>nov25</v>
      </c>
      <c r="F3231" s="4">
        <v>0</v>
      </c>
    </row>
    <row r="3232">
      <c r="A3232" s="0" t="inlineStr">
        <is>
          <t xml:space="preserve">2025-11-04</t>
        </is>
      </c>
      <c r="B3232" s="16">
        <v>45965</v>
      </c>
      <c r="C3232" s="8">
        <v>37.03</v>
      </c>
      <c r="D3232" s="4">
        <v>102250306</v>
      </c>
      <c r="E3232" s="0" t="str">
        <f>"nov25"</f>
        <v>nov25</v>
      </c>
      <c r="F3232" s="4">
        <v>0</v>
      </c>
    </row>
    <row r="3233">
      <c r="A3233" s="0" t="inlineStr">
        <is>
          <t xml:space="preserve">2025-11-05</t>
        </is>
      </c>
      <c r="B3233" s="16">
        <v>45966</v>
      </c>
      <c r="C3233" s="8">
        <v>38.38</v>
      </c>
      <c r="D3233" s="4">
        <v>74631600</v>
      </c>
      <c r="E3233" s="0" t="str">
        <f>"nov25"</f>
        <v>nov25</v>
      </c>
      <c r="F3233" s="4">
        <v>0</v>
      </c>
    </row>
    <row r="3234">
      <c r="A3234" s="0" t="inlineStr">
        <is>
          <t xml:space="preserve">2025-11-06</t>
        </is>
      </c>
      <c r="B3234" s="16">
        <v>45967</v>
      </c>
      <c r="C3234" s="8">
        <v>37.24</v>
      </c>
      <c r="D3234" s="4">
        <v>77629908</v>
      </c>
      <c r="E3234" s="0" t="str">
        <f>"nov25"</f>
        <v>nov25</v>
      </c>
      <c r="F3234" s="4">
        <v>0</v>
      </c>
    </row>
    <row r="3235">
      <c r="A3235" s="0" t="inlineStr">
        <is>
          <t xml:space="preserve">2025-11-07</t>
        </is>
      </c>
      <c r="B3235" s="16">
        <v>45968</v>
      </c>
      <c r="C3235" s="8">
        <v>38.13</v>
      </c>
      <c r="D3235" s="4">
        <v>95521436</v>
      </c>
      <c r="E3235" s="0" t="str">
        <f>"nov25"</f>
        <v>nov25</v>
      </c>
      <c r="F3235" s="4">
        <v>0</v>
      </c>
    </row>
    <row r="3236">
      <c r="A3236" s="0" t="inlineStr">
        <is>
          <t xml:space="preserve">2025-11-10</t>
        </is>
      </c>
      <c r="B3236" s="16">
        <v>45971</v>
      </c>
      <c r="C3236" s="8">
        <v>38.45</v>
      </c>
      <c r="D3236" s="4">
        <v>77820300</v>
      </c>
      <c r="E3236" s="0" t="str">
        <f>"nov25"</f>
        <v>nov25</v>
      </c>
      <c r="F3236" s="4">
        <v>0</v>
      </c>
    </row>
    <row r="3237">
      <c r="A3237" s="0" t="inlineStr">
        <is>
          <t xml:space="preserve">2025-11-11</t>
        </is>
      </c>
      <c r="B3237" s="16">
        <v>45972</v>
      </c>
      <c r="C3237" s="8">
        <v>37.88</v>
      </c>
      <c r="D3237" s="4">
        <v>53741900</v>
      </c>
      <c r="E3237" s="0" t="str">
        <f>"nov25"</f>
        <v>nov25</v>
      </c>
      <c r="F3237" s="4">
        <v>0</v>
      </c>
    </row>
    <row r="3238">
      <c r="A3238" s="0" t="inlineStr">
        <is>
          <t xml:space="preserve">2025-11-12</t>
        </is>
      </c>
      <c r="B3238" s="16">
        <v>45973</v>
      </c>
      <c r="C3238" s="8">
        <v>37.89</v>
      </c>
      <c r="D3238" s="4">
        <v>53876000</v>
      </c>
      <c r="E3238" s="0" t="str">
        <f>"nov25"</f>
        <v>nov25</v>
      </c>
      <c r="F3238" s="4">
        <v>0</v>
      </c>
    </row>
    <row r="3239">
      <c r="A3239" s="0" t="inlineStr">
        <is>
          <t xml:space="preserve">2025-11-13</t>
        </is>
      </c>
      <c r="B3239" s="16">
        <v>45974</v>
      </c>
      <c r="C3239" s="8">
        <v>35.91</v>
      </c>
      <c r="D3239" s="4">
        <v>95593200</v>
      </c>
      <c r="E3239" s="0" t="str">
        <f>"nov25"</f>
        <v>nov25</v>
      </c>
      <c r="F3239" s="4">
        <v>0</v>
      </c>
    </row>
    <row r="3240">
      <c r="A3240" s="0" t="inlineStr">
        <is>
          <t xml:space="preserve">2025-11-14</t>
        </is>
      </c>
      <c r="B3240" s="16">
        <v>45975</v>
      </c>
      <c r="C3240" s="8">
        <v>35.52</v>
      </c>
      <c r="D3240" s="4">
        <v>71716200</v>
      </c>
      <c r="E3240" s="0" t="str">
        <f>"nov25"</f>
        <v>nov25</v>
      </c>
      <c r="F3240" s="4">
        <v>0</v>
      </c>
    </row>
    <row r="3241">
      <c r="A3241" s="0" t="inlineStr">
        <is>
          <t xml:space="preserve">2025-11-17</t>
        </is>
      </c>
      <c r="B3241" s="16">
        <v>45978</v>
      </c>
      <c r="C3241" s="8">
        <v>34.71</v>
      </c>
      <c r="D3241" s="4">
        <v>72580118</v>
      </c>
      <c r="E3241" s="0" t="str">
        <f>"nov25"</f>
        <v>nov25</v>
      </c>
      <c r="F3241" s="4">
        <v>0</v>
      </c>
    </row>
    <row r="3242">
      <c r="A3242" s="0" t="inlineStr">
        <is>
          <t xml:space="preserve">2025-11-18</t>
        </is>
      </c>
      <c r="B3242" s="16">
        <v>45979</v>
      </c>
      <c r="C3242" s="8">
        <v>34.33</v>
      </c>
      <c r="D3242" s="4">
        <v>61504802</v>
      </c>
      <c r="E3242" s="0" t="str">
        <f>"nov25"</f>
        <v>nov25</v>
      </c>
      <c r="F3242" s="4">
        <v>0</v>
      </c>
    </row>
    <row r="3243">
      <c r="A3243" s="0" t="inlineStr">
        <is>
          <t xml:space="preserve">2025-11-19</t>
        </is>
      </c>
      <c r="B3243" s="16">
        <v>45980</v>
      </c>
      <c r="C3243" s="8">
        <v>35.11</v>
      </c>
      <c r="D3243" s="4">
        <v>67115500</v>
      </c>
      <c r="E3243" s="0" t="str">
        <f>"nov25"</f>
        <v>nov25</v>
      </c>
      <c r="F3243" s="4">
        <v>0</v>
      </c>
    </row>
    <row r="3244">
      <c r="A3244" s="0" t="inlineStr">
        <is>
          <t xml:space="preserve">2025-11-20</t>
        </is>
      </c>
      <c r="B3244" s="16">
        <v>45981</v>
      </c>
      <c r="C3244" s="8">
        <v>33.62</v>
      </c>
      <c r="D3244" s="4">
        <v>96389100</v>
      </c>
      <c r="E3244" s="0" t="str">
        <f>"nov25"</f>
        <v>nov25</v>
      </c>
      <c r="F3244" s="4">
        <v>0</v>
      </c>
    </row>
    <row r="3245">
      <c r="A3245" s="0" t="inlineStr">
        <is>
          <t xml:space="preserve">2025-11-21</t>
        </is>
      </c>
      <c r="B3245" s="16">
        <v>45982</v>
      </c>
      <c r="C3245" s="8">
        <v>34.5</v>
      </c>
      <c r="D3245" s="4">
        <v>105641700</v>
      </c>
      <c r="E3245" s="0" t="str">
        <f>"nov25"</f>
        <v>nov25</v>
      </c>
      <c r="F3245" s="4">
        <v>0</v>
      </c>
    </row>
    <row r="3246">
      <c r="A3246" s="0" t="inlineStr">
        <is>
          <t xml:space="preserve">2025-11-24</t>
        </is>
      </c>
      <c r="B3246" s="16">
        <v>45985</v>
      </c>
      <c r="C3246" s="8">
        <v>35.79</v>
      </c>
      <c r="D3246" s="4">
        <v>103804208</v>
      </c>
      <c r="E3246" s="0" t="str">
        <f>"nov25"</f>
        <v>nov25</v>
      </c>
      <c r="F3246" s="4">
        <v>0</v>
      </c>
    </row>
    <row r="3247">
      <c r="A3247" s="0" t="inlineStr">
        <is>
          <t xml:space="preserve">2025-11-25</t>
        </is>
      </c>
      <c r="B3247" s="16">
        <v>45986</v>
      </c>
      <c r="C3247" s="8">
        <v>35.83</v>
      </c>
      <c r="D3247" s="4">
        <v>62203300</v>
      </c>
      <c r="E3247" s="0" t="str">
        <f>"nov25"</f>
        <v>nov25</v>
      </c>
      <c r="F3247" s="4">
        <v>0</v>
      </c>
    </row>
    <row r="3248">
      <c r="A3248" s="0" t="inlineStr">
        <is>
          <t xml:space="preserve">2025-11-26</t>
        </is>
      </c>
      <c r="B3248" s="16">
        <v>45987</v>
      </c>
      <c r="C3248" s="8">
        <v>36.81</v>
      </c>
      <c r="D3248" s="4">
        <v>54563435</v>
      </c>
      <c r="E3248" s="0" t="str">
        <f>"nov25"</f>
        <v>nov25</v>
      </c>
      <c r="F3248" s="4">
        <v>0</v>
      </c>
    </row>
    <row r="3249">
      <c r="A3249" s="0" t="inlineStr">
        <is>
          <t xml:space="preserve">2025-11-28</t>
        </is>
      </c>
      <c r="B3249" s="16">
        <v>45989</v>
      </c>
      <c r="C3249" s="8">
        <v>40.56</v>
      </c>
      <c r="D3249" s="4">
        <v>95799500</v>
      </c>
      <c r="E3249" s="0" t="str">
        <f>"nov25"</f>
        <v>nov25</v>
      </c>
      <c r="F3249" s="4">
        <v>1</v>
      </c>
    </row>
    <row r="3250">
      <c r="A3250" s="0" t="inlineStr">
        <is>
          <t xml:space="preserve">2025-12-01</t>
        </is>
      </c>
      <c r="B3250" s="16">
        <v>45992</v>
      </c>
      <c r="C3250" s="8">
        <v>40.01</v>
      </c>
      <c r="D3250" s="4">
        <v>74534900</v>
      </c>
      <c r="E3250" s="0" t="str">
        <f>"dec25"</f>
        <v>dec25</v>
      </c>
      <c r="F3250" s="4">
        <v>0</v>
      </c>
    </row>
    <row r="3251">
      <c r="A3251" s="0" t="inlineStr">
        <is>
          <t xml:space="preserve">2025-12-02</t>
        </is>
      </c>
      <c r="B3251" s="16">
        <v>45993</v>
      </c>
      <c r="C3251" s="8">
        <v>43.47</v>
      </c>
      <c r="D3251" s="4">
        <v>167205815</v>
      </c>
      <c r="E3251" s="0" t="str">
        <f>"dec25"</f>
        <v>dec25</v>
      </c>
      <c r="F3251" s="4">
        <v>0</v>
      </c>
    </row>
    <row r="3252">
      <c r="A3252" s="0" t="inlineStr">
        <is>
          <t xml:space="preserve">2025-12-03</t>
        </is>
      </c>
      <c r="B3252" s="16">
        <v>45994</v>
      </c>
      <c r="C3252" s="8">
        <v>43.76</v>
      </c>
      <c r="D3252" s="4">
        <v>91957200</v>
      </c>
      <c r="E3252" s="0" t="str">
        <f>"dec25"</f>
        <v>dec25</v>
      </c>
      <c r="F3252" s="4">
        <v>0</v>
      </c>
    </row>
    <row r="3253">
      <c r="A3253" s="0" t="inlineStr">
        <is>
          <t xml:space="preserve">2025-12-04</t>
        </is>
      </c>
      <c r="B3253" s="16">
        <v>45995</v>
      </c>
      <c r="C3253" s="8">
        <v>40.5</v>
      </c>
      <c r="D3253" s="4">
        <v>107850200</v>
      </c>
      <c r="E3253" s="0" t="str">
        <f>"dec25"</f>
        <v>dec25</v>
      </c>
      <c r="F3253" s="4">
        <v>0</v>
      </c>
    </row>
    <row r="3254">
      <c r="A3254" s="0" t="inlineStr">
        <is>
          <t xml:space="preserve">2025-12-05</t>
        </is>
      </c>
      <c r="B3254" s="16">
        <v>45996</v>
      </c>
      <c r="C3254" s="8">
        <v>41.41</v>
      </c>
      <c r="D3254" s="4">
        <v>103042015</v>
      </c>
      <c r="E3254" s="0" t="str">
        <f>"dec25"</f>
        <v>dec25</v>
      </c>
      <c r="F3254" s="4">
        <v>0</v>
      </c>
    </row>
    <row r="3255">
      <c r="A3255" s="0" t="inlineStr">
        <is>
          <t xml:space="preserve">2025-12-08</t>
        </is>
      </c>
      <c r="B3255" s="16">
        <v>45999</v>
      </c>
      <c r="C3255" s="8">
        <v>40.3</v>
      </c>
      <c r="D3255" s="4">
        <v>93953619</v>
      </c>
      <c r="E3255" s="0" t="str">
        <f>"dec25"</f>
        <v>dec25</v>
      </c>
      <c r="F3255" s="4">
        <v>0</v>
      </c>
    </row>
    <row r="3256">
      <c r="A3256" s="0" t="inlineStr">
        <is>
          <t xml:space="preserve">2025-12-09</t>
        </is>
      </c>
      <c r="B3256" s="16">
        <v>46000</v>
      </c>
      <c r="C3256" s="8">
        <v>40.5</v>
      </c>
      <c r="D3256" s="4">
        <v>61877200</v>
      </c>
      <c r="E3256" s="0" t="str">
        <f>"dec25"</f>
        <v>dec25</v>
      </c>
      <c r="F3256" s="4">
        <v>0</v>
      </c>
    </row>
    <row r="3257">
      <c r="A3257" s="0" t="inlineStr">
        <is>
          <t xml:space="preserve">2025-12-10</t>
        </is>
      </c>
      <c r="B3257" s="16">
        <v>46001</v>
      </c>
      <c r="C3257" s="8">
        <v>40.78</v>
      </c>
      <c r="D3257" s="4">
        <v>75974900</v>
      </c>
      <c r="E3257" s="0" t="str">
        <f>"dec25"</f>
        <v>dec25</v>
      </c>
      <c r="F3257" s="4">
        <v>0</v>
      </c>
    </row>
    <row r="3258">
      <c r="A3258" s="0" t="inlineStr">
        <is>
          <t xml:space="preserve">2025-12-11</t>
        </is>
      </c>
      <c r="B3258" s="16">
        <v>46002</v>
      </c>
      <c r="C3258" s="8">
        <v>39.51</v>
      </c>
      <c r="D3258" s="4">
        <v>59096800</v>
      </c>
      <c r="E3258" s="0" t="str">
        <f>"dec25"</f>
        <v>dec25</v>
      </c>
      <c r="F3258" s="4">
        <v>0</v>
      </c>
    </row>
    <row r="3259">
      <c r="A3259" s="0" t="inlineStr">
        <is>
          <t xml:space="preserve">2025-12-12</t>
        </is>
      </c>
      <c r="B3259" s="16">
        <v>46003</v>
      </c>
      <c r="C3259" s="8">
        <v>37.81</v>
      </c>
      <c r="D3259" s="4">
        <v>87784500</v>
      </c>
      <c r="E3259" s="0" t="str">
        <f>"dec25"</f>
        <v>dec25</v>
      </c>
      <c r="F3259" s="4">
        <v>0</v>
      </c>
    </row>
    <row r="3260">
      <c r="A3260" s="0" t="inlineStr">
        <is>
          <t xml:space="preserve">2025-12-15</t>
        </is>
      </c>
      <c r="B3260" s="16">
        <v>46006</v>
      </c>
      <c r="C3260" s="8">
        <v>37.51</v>
      </c>
      <c r="D3260" s="4">
        <v>60898500</v>
      </c>
      <c r="E3260" s="0" t="str">
        <f>"dec25"</f>
        <v>dec25</v>
      </c>
      <c r="F3260" s="4">
        <v>0</v>
      </c>
    </row>
    <row r="3261">
      <c r="A3261" s="0" t="inlineStr">
        <is>
          <t xml:space="preserve">2025-12-16</t>
        </is>
      </c>
      <c r="B3261" s="16">
        <v>46007</v>
      </c>
      <c r="C3261" s="8">
        <v>37.31</v>
      </c>
      <c r="D3261" s="4">
        <v>50490300</v>
      </c>
      <c r="E3261" s="0" t="str">
        <f>"dec25"</f>
        <v>dec25</v>
      </c>
      <c r="F3261" s="4">
        <v>0</v>
      </c>
    </row>
    <row r="3262">
      <c r="A3262" s="0" t="inlineStr">
        <is>
          <t xml:space="preserve">2025-12-17</t>
        </is>
      </c>
      <c r="B3262" s="16">
        <v>46008</v>
      </c>
      <c r="C3262" s="8">
        <v>36.05</v>
      </c>
      <c r="D3262" s="4">
        <v>54792000</v>
      </c>
      <c r="E3262" s="0" t="str">
        <f>"dec25"</f>
        <v>dec25</v>
      </c>
      <c r="F3262" s="4">
        <v>0</v>
      </c>
    </row>
    <row r="3263">
      <c r="A3263" s="0" t="inlineStr">
        <is>
          <t xml:space="preserve">2025-12-18</t>
        </is>
      </c>
      <c r="B3263" s="16">
        <v>46009</v>
      </c>
      <c r="C3263" s="8">
        <v>36.28</v>
      </c>
      <c r="D3263" s="4">
        <v>69468400</v>
      </c>
      <c r="E3263" s="0" t="str">
        <f>"dec25"</f>
        <v>dec25</v>
      </c>
      <c r="F3263" s="4">
        <v>0</v>
      </c>
    </row>
    <row r="3264">
      <c r="A3264" s="0" t="inlineStr">
        <is>
          <t xml:space="preserve">2025-12-19</t>
        </is>
      </c>
      <c r="B3264" s="16">
        <v>46010</v>
      </c>
      <c r="C3264" s="8">
        <v>36.82</v>
      </c>
      <c r="D3264" s="4">
        <v>163221300</v>
      </c>
      <c r="E3264" s="0" t="str">
        <f>"dec25"</f>
        <v>dec25</v>
      </c>
      <c r="F3264" s="4">
        <v>0</v>
      </c>
    </row>
    <row r="3265">
      <c r="A3265" s="0" t="inlineStr">
        <is>
          <t xml:space="preserve">2025-12-22</t>
        </is>
      </c>
      <c r="B3265" s="16">
        <v>46013</v>
      </c>
      <c r="C3265" s="8">
        <v>36.37</v>
      </c>
      <c r="D3265" s="4">
        <v>51685400</v>
      </c>
      <c r="E3265" s="0" t="str">
        <f>"dec25"</f>
        <v>dec25</v>
      </c>
      <c r="F3265" s="4">
        <v>0</v>
      </c>
    </row>
    <row r="3266">
      <c r="A3266" s="0" t="inlineStr">
        <is>
          <t xml:space="preserve">2025-12-23</t>
        </is>
      </c>
      <c r="B3266" s="16">
        <v>46014</v>
      </c>
      <c r="C3266" s="8">
        <v>36.35</v>
      </c>
      <c r="D3266" s="4">
        <v>35958000</v>
      </c>
      <c r="E3266" s="0" t="str">
        <f>"dec25"</f>
        <v>dec25</v>
      </c>
      <c r="F3266" s="4">
        <v>0</v>
      </c>
    </row>
    <row r="3267">
      <c r="A3267" s="0" t="inlineStr">
        <is>
          <t xml:space="preserve">2025-12-24</t>
        </is>
      </c>
      <c r="B3267" s="16">
        <v>46015</v>
      </c>
      <c r="C3267" s="8">
        <v>36.16</v>
      </c>
      <c r="D3267" s="4">
        <v>37443800</v>
      </c>
      <c r="E3267" s="0" t="str">
        <f>"dec25"</f>
        <v>dec25</v>
      </c>
      <c r="F3267" s="4">
        <v>0</v>
      </c>
    </row>
    <row r="3268">
      <c r="A3268" s="0" t="inlineStr">
        <is>
          <t xml:space="preserve">2025-12-26</t>
        </is>
      </c>
      <c r="B3268" s="16">
        <v>46017</v>
      </c>
      <c r="C3268" s="8">
        <v>36.2</v>
      </c>
      <c r="D3268" s="4">
        <v>28779400</v>
      </c>
      <c r="E3268" s="0" t="str">
        <f>"dec25"</f>
        <v>dec25</v>
      </c>
      <c r="F3268" s="4">
        <v>0</v>
      </c>
    </row>
    <row r="3269">
      <c r="A3269" s="0" t="inlineStr">
        <is>
          <t xml:space="preserve">2025-12-29</t>
        </is>
      </c>
      <c r="B3269" s="16">
        <v>46020</v>
      </c>
      <c r="C3269" s="8">
        <v>36.68</v>
      </c>
      <c r="D3269" s="4">
        <v>38062300</v>
      </c>
      <c r="E3269" s="0" t="str">
        <f>"dec25"</f>
        <v>dec25</v>
      </c>
      <c r="F3269" s="4">
        <v>0</v>
      </c>
    </row>
    <row r="3270">
      <c r="A3270" s="0" t="inlineStr">
        <is>
          <t xml:space="preserve">2025-12-30</t>
        </is>
      </c>
      <c r="B3270" s="16">
        <v>46021</v>
      </c>
      <c r="C3270" s="8">
        <v>37.3</v>
      </c>
      <c r="D3270" s="4">
        <v>61935300</v>
      </c>
      <c r="E3270" s="0" t="str">
        <f>"dec25"</f>
        <v>dec25</v>
      </c>
      <c r="F3270" s="4">
        <v>0</v>
      </c>
    </row>
    <row r="3271">
      <c r="A3271" s="0" t="inlineStr">
        <is>
          <t xml:space="preserve">2025-12-31</t>
        </is>
      </c>
      <c r="B3271" s="16">
        <v>46022</v>
      </c>
      <c r="C3271" s="8">
        <v>36.9</v>
      </c>
      <c r="D3271" s="4">
        <v>51524700</v>
      </c>
      <c r="E3271" s="0" t="str">
        <f>"dec25"</f>
        <v>dec25</v>
      </c>
      <c r="F3271" s="4">
        <v>1</v>
      </c>
    </row>
    <row r="3272">
      <c r="A3272" s="0" t="inlineStr">
        <is>
          <t xml:space="preserve">2026-01-02</t>
        </is>
      </c>
      <c r="B3272" s="16">
        <v>46024</v>
      </c>
      <c r="C3272" s="8">
        <v>39.38</v>
      </c>
      <c r="D3272" s="4">
        <v>95396447</v>
      </c>
      <c r="E3272" s="0" t="str">
        <f>"jan26"</f>
        <v>jan26</v>
      </c>
      <c r="F3272" s="4">
        <v>0</v>
      </c>
    </row>
    <row r="3273">
      <c r="A3273" s="0" t="inlineStr">
        <is>
          <t xml:space="preserve">2026-01-05</t>
        </is>
      </c>
      <c r="B3273" s="16">
        <v>46027</v>
      </c>
      <c r="C3273" s="8">
        <v>39.37</v>
      </c>
      <c r="D3273" s="4">
        <v>96665400</v>
      </c>
      <c r="E3273" s="0" t="str">
        <f>"jan26"</f>
        <v>jan26</v>
      </c>
      <c r="F3273" s="4">
        <v>0</v>
      </c>
    </row>
    <row r="3274">
      <c r="A3274" s="0" t="inlineStr">
        <is>
          <t xml:space="preserve">2026-01-06</t>
        </is>
      </c>
      <c r="B3274" s="16">
        <v>46028</v>
      </c>
      <c r="C3274" s="8">
        <v>40.04</v>
      </c>
      <c r="D3274" s="4">
        <v>66395138</v>
      </c>
      <c r="E3274" s="0" t="str">
        <f>"jan26"</f>
        <v>jan26</v>
      </c>
      <c r="F3274" s="4">
        <v>0</v>
      </c>
    </row>
    <row r="3275">
      <c r="A3275" s="0" t="inlineStr">
        <is>
          <t xml:space="preserve">2026-01-07</t>
        </is>
      </c>
      <c r="B3275" s="16">
        <v>46029</v>
      </c>
      <c r="C3275" s="8">
        <v>42.63</v>
      </c>
      <c r="D3275" s="4">
        <v>166028400</v>
      </c>
      <c r="E3275" s="0" t="str">
        <f>"jan26"</f>
        <v>jan26</v>
      </c>
      <c r="F3275" s="4">
        <v>0</v>
      </c>
    </row>
    <row r="3276">
      <c r="A3276" s="0" t="inlineStr">
        <is>
          <t xml:space="preserve">2026-01-08</t>
        </is>
      </c>
      <c r="B3276" s="16">
        <v>46030</v>
      </c>
      <c r="C3276" s="8">
        <v>41.11</v>
      </c>
      <c r="D3276" s="4">
        <v>88242000</v>
      </c>
      <c r="E3276" s="0" t="str">
        <f>"jan26"</f>
        <v>jan26</v>
      </c>
      <c r="F3276" s="4">
        <v>0</v>
      </c>
    </row>
    <row r="3277">
      <c r="A3277" s="0" t="inlineStr">
        <is>
          <t xml:space="preserve">2026-01-09</t>
        </is>
      </c>
      <c r="B3277" s="16">
        <v>46031</v>
      </c>
      <c r="C3277" s="8">
        <v>45.55</v>
      </c>
      <c r="D3277" s="4">
        <v>186691417</v>
      </c>
      <c r="E3277" s="0" t="str">
        <f>"jan26"</f>
        <v>jan26</v>
      </c>
      <c r="F3277" s="4">
        <v>0</v>
      </c>
    </row>
    <row r="3278">
      <c r="A3278" s="0" t="inlineStr">
        <is>
          <t xml:space="preserve">2026-01-12</t>
        </is>
      </c>
      <c r="B3278" s="16">
        <v>46034</v>
      </c>
      <c r="C3278" s="8">
        <v>44.06</v>
      </c>
      <c r="D3278" s="4">
        <v>101989119</v>
      </c>
      <c r="E3278" s="0" t="str">
        <f>"jan26"</f>
        <v>jan26</v>
      </c>
      <c r="F3278" s="4">
        <v>0</v>
      </c>
    </row>
    <row r="3279">
      <c r="A3279" s="0" t="inlineStr">
        <is>
          <t xml:space="preserve">2026-01-13</t>
        </is>
      </c>
      <c r="B3279" s="16">
        <v>46035</v>
      </c>
      <c r="C3279" s="8">
        <v>47.29</v>
      </c>
      <c r="D3279" s="4">
        <v>168656410</v>
      </c>
      <c r="E3279" s="0" t="str">
        <f>"jan26"</f>
        <v>jan26</v>
      </c>
      <c r="F3279" s="4">
        <v>0</v>
      </c>
    </row>
    <row r="3280">
      <c r="A3280" s="0" t="inlineStr">
        <is>
          <t xml:space="preserve">2026-01-14</t>
        </is>
      </c>
      <c r="B3280" s="16">
        <v>46036</v>
      </c>
      <c r="C3280" s="8">
        <v>48.72</v>
      </c>
      <c r="D3280" s="4">
        <v>148225800</v>
      </c>
      <c r="E3280" s="0" t="str">
        <f>"jan26"</f>
        <v>jan26</v>
      </c>
      <c r="F3280" s="4">
        <v>0</v>
      </c>
    </row>
    <row r="3281">
      <c r="A3281" s="0" t="inlineStr">
        <is>
          <t xml:space="preserve">2026-01-15</t>
        </is>
      </c>
      <c r="B3281" s="16">
        <v>46037</v>
      </c>
      <c r="C3281" s="8">
        <v>48.32</v>
      </c>
      <c r="D3281" s="4">
        <v>132328902</v>
      </c>
      <c r="E3281" s="0" t="str">
        <f>"jan26"</f>
        <v>jan26</v>
      </c>
      <c r="F3281" s="4">
        <v>0</v>
      </c>
    </row>
    <row r="3282">
      <c r="A3282" s="0" t="inlineStr">
        <is>
          <t xml:space="preserve">2026-01-16</t>
        </is>
      </c>
      <c r="B3282" s="16">
        <v>46038</v>
      </c>
      <c r="C3282" s="8">
        <v>46.96</v>
      </c>
      <c r="D3282" s="4">
        <v>127314711</v>
      </c>
      <c r="E3282" s="0" t="str">
        <f>"jan26"</f>
        <v>jan26</v>
      </c>
      <c r="F3282" s="4">
        <v>0</v>
      </c>
    </row>
    <row r="3283">
      <c r="A3283" s="0" t="inlineStr">
        <is>
          <t xml:space="preserve">2026-01-20</t>
        </is>
      </c>
      <c r="B3283" s="16">
        <v>46042</v>
      </c>
      <c r="C3283" s="8">
        <v>48.56</v>
      </c>
      <c r="D3283" s="4">
        <v>150153031</v>
      </c>
      <c r="E3283" s="0" t="str">
        <f>"jan26"</f>
        <v>jan26</v>
      </c>
      <c r="F3283" s="4">
        <v>0</v>
      </c>
    </row>
    <row r="3284">
      <c r="A3284" s="0" t="inlineStr">
        <is>
          <t xml:space="preserve">2026-01-21</t>
        </is>
      </c>
      <c r="B3284" s="16">
        <v>46043</v>
      </c>
      <c r="C3284" s="8">
        <v>54.25</v>
      </c>
      <c r="D3284" s="4">
        <v>220565312</v>
      </c>
      <c r="E3284" s="0" t="str">
        <f>"jan26"</f>
        <v>jan26</v>
      </c>
      <c r="F3284" s="4">
        <v>0</v>
      </c>
    </row>
    <row r="3285">
      <c r="A3285" s="0" t="inlineStr">
        <is>
          <t xml:space="preserve">2026-01-22</t>
        </is>
      </c>
      <c r="B3285" s="16">
        <v>46044</v>
      </c>
      <c r="C3285" s="8">
        <v>54.32</v>
      </c>
      <c r="D3285" s="4">
        <v>190066400</v>
      </c>
      <c r="E3285" s="0" t="str">
        <f>"jan26"</f>
        <v>jan26</v>
      </c>
      <c r="F3285" s="4">
        <v>0</v>
      </c>
    </row>
    <row r="3286">
      <c r="A3286" s="0" t="inlineStr">
        <is>
          <t xml:space="preserve">2026-01-23</t>
        </is>
      </c>
      <c r="B3286" s="16">
        <v>46045</v>
      </c>
      <c r="C3286" s="8">
        <v>45.07</v>
      </c>
      <c r="D3286" s="4">
        <v>294675401</v>
      </c>
      <c r="E3286" s="0" t="str">
        <f>"jan26"</f>
        <v>jan26</v>
      </c>
      <c r="F3286" s="4">
        <v>0</v>
      </c>
    </row>
    <row r="3287">
      <c r="A3287" s="0" t="inlineStr">
        <is>
          <t xml:space="preserve">2026-01-26</t>
        </is>
      </c>
      <c r="B3287" s="16">
        <v>46048</v>
      </c>
      <c r="C3287" s="8">
        <v>42.49</v>
      </c>
      <c r="D3287" s="4">
        <v>149407800</v>
      </c>
      <c r="E3287" s="0" t="str">
        <f>"jan26"</f>
        <v>jan26</v>
      </c>
      <c r="F3287" s="4">
        <v>0</v>
      </c>
    </row>
    <row r="3288">
      <c r="A3288" s="0" t="inlineStr">
        <is>
          <t xml:space="preserve">2026-01-27</t>
        </is>
      </c>
      <c r="B3288" s="16">
        <v>46049</v>
      </c>
      <c r="C3288" s="8">
        <v>43.93</v>
      </c>
      <c r="D3288" s="4">
        <v>121832221</v>
      </c>
      <c r="E3288" s="0" t="str">
        <f>"jan26"</f>
        <v>jan26</v>
      </c>
      <c r="F3288" s="4">
        <v>0</v>
      </c>
    </row>
    <row r="3289">
      <c r="A3289" s="0" t="inlineStr">
        <is>
          <t xml:space="preserve">2026-01-28</t>
        </is>
      </c>
      <c r="B3289" s="16">
        <v>46050</v>
      </c>
      <c r="C3289" s="8">
        <v>48.78</v>
      </c>
      <c r="D3289" s="4">
        <v>201995100</v>
      </c>
      <c r="E3289" s="0" t="str">
        <f>"jan26"</f>
        <v>jan26</v>
      </c>
      <c r="F3289" s="4">
        <v>0</v>
      </c>
    </row>
    <row r="3290">
      <c r="A3290" s="0" t="inlineStr">
        <is>
          <t xml:space="preserve">2026-01-29</t>
        </is>
      </c>
      <c r="B3290" s="16">
        <v>46051</v>
      </c>
      <c r="C3290" s="8">
        <v>48.66</v>
      </c>
      <c r="D3290" s="4">
        <v>124256600</v>
      </c>
      <c r="E3290" s="0" t="str">
        <f>"jan26"</f>
        <v>jan26</v>
      </c>
      <c r="F3290" s="4">
        <v>0</v>
      </c>
    </row>
    <row r="3291">
      <c r="A3291" s="0" t="inlineStr">
        <is>
          <t xml:space="preserve">2026-01-30</t>
        </is>
      </c>
      <c r="B3291" s="16">
        <v>46052</v>
      </c>
      <c r="C3291" s="8">
        <v>46.47</v>
      </c>
      <c r="D3291" s="4">
        <v>114920100</v>
      </c>
      <c r="E3291" s="0" t="str">
        <f>"jan26"</f>
        <v>jan26</v>
      </c>
      <c r="F3291" s="4">
        <v>1</v>
      </c>
    </row>
    <row r="3292">
      <c r="A3292" s="0" t="inlineStr">
        <is>
          <t xml:space="preserve">2026-02-02</t>
        </is>
      </c>
      <c r="B3292" s="16">
        <v>46055</v>
      </c>
      <c r="C3292" s="8">
        <v>48.81</v>
      </c>
      <c r="D3292" s="4">
        <v>101414600</v>
      </c>
      <c r="E3292" s="0" t="str">
        <f>"feb26"</f>
        <v>feb26</v>
      </c>
      <c r="F3292" s="4">
        <v>0</v>
      </c>
    </row>
    <row r="3293">
      <c r="A3293" s="0" t="inlineStr">
        <is>
          <t xml:space="preserve">2026-02-03</t>
        </is>
      </c>
      <c r="B3293" s="16">
        <v>46056</v>
      </c>
      <c r="C3293" s="8">
        <v>49.25</v>
      </c>
      <c r="D3293" s="4">
        <v>122205136</v>
      </c>
      <c r="E3293" s="0" t="str">
        <f>"feb26"</f>
        <v>feb26</v>
      </c>
      <c r="F3293" s="4">
        <v>0</v>
      </c>
    </row>
    <row r="3294">
      <c r="A3294" s="0" t="inlineStr">
        <is>
          <t xml:space="preserve">2026-02-04</t>
        </is>
      </c>
      <c r="B3294" s="16">
        <v>46057</v>
      </c>
      <c r="C3294" s="8">
        <v>48.6</v>
      </c>
      <c r="D3294" s="4">
        <v>128702304</v>
      </c>
      <c r="E3294" s="0" t="str">
        <f>"feb26"</f>
        <v>feb26</v>
      </c>
      <c r="F3294" s="4">
        <v>0</v>
      </c>
    </row>
    <row r="3295">
      <c r="A3295" s="0" t="inlineStr">
        <is>
          <t xml:space="preserve">2026-02-05</t>
        </is>
      </c>
      <c r="B3295" s="16">
        <v>46058</v>
      </c>
      <c r="C3295" s="8">
        <v>48.24</v>
      </c>
      <c r="D3295" s="4">
        <v>114307800</v>
      </c>
      <c r="E3295" s="0" t="str">
        <f>"feb26"</f>
        <v>feb26</v>
      </c>
      <c r="F3295" s="4">
        <v>0</v>
      </c>
    </row>
    <row r="3296">
      <c r="A3296" s="0" t="inlineStr">
        <is>
          <t xml:space="preserve">2026-02-06</t>
        </is>
      </c>
      <c r="B3296" s="16">
        <v>46059</v>
      </c>
      <c r="C3296" s="8">
        <v>50.59</v>
      </c>
      <c r="D3296" s="4">
        <v>115600223</v>
      </c>
      <c r="E3296" s="0" t="str">
        <f>"feb26"</f>
        <v>feb26</v>
      </c>
      <c r="F3296" s="4">
        <v>0</v>
      </c>
    </row>
    <row r="3297">
      <c r="A3297" s="0" t="inlineStr">
        <is>
          <t xml:space="preserve">2026-02-09</t>
        </is>
      </c>
      <c r="B3297" s="16">
        <v>46062</v>
      </c>
      <c r="C3297" s="8">
        <v>50.24</v>
      </c>
      <c r="D3297" s="4">
        <v>94841413</v>
      </c>
      <c r="E3297" s="0" t="str">
        <f>"feb26"</f>
        <v>feb26</v>
      </c>
      <c r="F3297" s="4">
        <v>0</v>
      </c>
    </row>
    <row r="3298">
      <c r="A3298" s="0" t="inlineStr">
        <is>
          <t xml:space="preserve">2026-02-10</t>
        </is>
      </c>
      <c r="B3298" s="16">
        <v>46063</v>
      </c>
      <c r="C3298" s="8">
        <v>47.13</v>
      </c>
      <c r="D3298" s="4">
        <v>99832900</v>
      </c>
      <c r="E3298" s="0" t="str">
        <f>"feb26"</f>
        <v>feb26</v>
      </c>
      <c r="F3298" s="4">
        <v>0</v>
      </c>
    </row>
    <row r="3299">
      <c r="A3299" s="0" t="inlineStr">
        <is>
          <t xml:space="preserve">2026-02-11</t>
        </is>
      </c>
      <c r="B3299" s="16">
        <v>46064</v>
      </c>
      <c r="C3299" s="8">
        <v>48.29</v>
      </c>
      <c r="D3299" s="4">
        <v>107681221</v>
      </c>
      <c r="E3299" s="0" t="str">
        <f>"feb26"</f>
        <v>feb26</v>
      </c>
      <c r="F3299" s="4">
        <v>0</v>
      </c>
    </row>
    <row r="3300">
      <c r="A3300" s="0" t="inlineStr">
        <is>
          <t xml:space="preserve">2026-02-12</t>
        </is>
      </c>
      <c r="B3300" s="16">
        <v>46065</v>
      </c>
      <c r="C3300" s="8">
        <v>46.48</v>
      </c>
      <c r="D3300" s="4">
        <v>88321200</v>
      </c>
      <c r="E3300" s="0" t="str">
        <f>"feb26"</f>
        <v>feb26</v>
      </c>
      <c r="F3300" s="4">
        <v>0</v>
      </c>
    </row>
    <row r="3301">
      <c r="A3301" s="0" t="inlineStr">
        <is>
          <t xml:space="preserve">2026-02-13</t>
        </is>
      </c>
      <c r="B3301" s="16">
        <v>46066</v>
      </c>
      <c r="C3301" s="8">
        <v>46.79</v>
      </c>
      <c r="D3301" s="4">
        <v>69740424</v>
      </c>
      <c r="E3301" s="0" t="str">
        <f>"feb26"</f>
        <v>feb26</v>
      </c>
      <c r="F3301" s="4">
        <v>0</v>
      </c>
    </row>
    <row r="3302">
      <c r="A3302" s="0" t="inlineStr">
        <is>
          <t xml:space="preserve">2026-02-17</t>
        </is>
      </c>
      <c r="B3302" s="16">
        <v>46070</v>
      </c>
      <c r="C3302" s="8">
        <v>46.18</v>
      </c>
      <c r="D3302" s="4">
        <v>65802200</v>
      </c>
      <c r="E3302" s="0" t="str">
        <f>"feb26"</f>
        <v>feb26</v>
      </c>
      <c r="F3302" s="4">
        <v>0</v>
      </c>
    </row>
    <row r="3303">
      <c r="A3303" s="0" t="inlineStr">
        <is>
          <t xml:space="preserve">2026-02-18</t>
        </is>
      </c>
      <c r="B3303" s="16">
        <v>46071</v>
      </c>
      <c r="C3303" s="8">
        <v>45.46</v>
      </c>
      <c r="D3303" s="4">
        <v>65306100</v>
      </c>
      <c r="E3303" s="0" t="str">
        <f>"feb26"</f>
        <v>feb26</v>
      </c>
      <c r="F3303" s="4">
        <v>0</v>
      </c>
    </row>
    <row r="3304">
      <c r="A3304" s="0" t="inlineStr">
        <is>
          <t xml:space="preserve">2026-02-19</t>
        </is>
      </c>
      <c r="B3304" s="16">
        <v>46072</v>
      </c>
      <c r="C3304" s="8">
        <v>44.62</v>
      </c>
      <c r="D3304" s="4">
        <v>72724938</v>
      </c>
      <c r="E3304" s="0" t="str">
        <f>"feb26"</f>
        <v>feb26</v>
      </c>
      <c r="F3304" s="4">
        <v>0</v>
      </c>
    </row>
    <row r="3305">
      <c r="A3305" s="0" t="inlineStr">
        <is>
          <t xml:space="preserve">2026-02-20</t>
        </is>
      </c>
      <c r="B3305" s="16">
        <v>46073</v>
      </c>
      <c r="C3305" s="8">
        <v>44.11</v>
      </c>
      <c r="D3305" s="4">
        <v>90743600</v>
      </c>
      <c r="E3305" s="0" t="str">
        <f>"feb26"</f>
        <v>feb26</v>
      </c>
      <c r="F3305" s="4">
        <v>0</v>
      </c>
    </row>
    <row r="3306">
      <c r="A3306" s="0" t="inlineStr">
        <is>
          <t xml:space="preserve">2026-02-23</t>
        </is>
      </c>
      <c r="B3306" s="16">
        <v>46076</v>
      </c>
      <c r="C3306" s="8">
        <v>43.63</v>
      </c>
      <c r="D3306" s="4">
        <v>57130909</v>
      </c>
      <c r="E3306" s="0" t="str">
        <f>"feb26"</f>
        <v>feb26</v>
      </c>
      <c r="F3306" s="4">
        <v>0</v>
      </c>
    </row>
    <row r="3307">
      <c r="A3307" s="0" t="inlineStr">
        <is>
          <t xml:space="preserve">2026-02-24</t>
        </is>
      </c>
      <c r="B3307" s="16">
        <v>46077</v>
      </c>
      <c r="C3307" s="8">
        <v>46.12</v>
      </c>
      <c r="D3307" s="4">
        <v>98872300</v>
      </c>
      <c r="E3307" s="0" t="str">
        <f>"feb26"</f>
        <v>feb26</v>
      </c>
      <c r="F3307" s="4">
        <v>0</v>
      </c>
    </row>
    <row r="3308">
      <c r="A3308" s="0" t="inlineStr">
        <is>
          <t xml:space="preserve">2026-02-25</t>
        </is>
      </c>
      <c r="B3308" s="16">
        <v>46078</v>
      </c>
      <c r="C3308" s="8">
        <v>46.88</v>
      </c>
      <c r="D3308" s="4">
        <v>75645300</v>
      </c>
      <c r="E3308" s="0" t="str">
        <f>"feb26"</f>
        <v>feb26</v>
      </c>
      <c r="F3308" s="4">
        <v>0</v>
      </c>
    </row>
    <row r="3309">
      <c r="A3309" s="0" t="inlineStr">
        <is>
          <t xml:space="preserve">2026-02-26</t>
        </is>
      </c>
      <c r="B3309" s="16">
        <v>46079</v>
      </c>
      <c r="C3309" s="8">
        <v>45.46</v>
      </c>
      <c r="D3309" s="4">
        <v>71457507</v>
      </c>
      <c r="E3309" s="0" t="str">
        <f>"feb26"</f>
        <v>feb26</v>
      </c>
      <c r="F3309" s="4">
        <v>0</v>
      </c>
    </row>
    <row r="3310">
      <c r="A3310" s="0" t="inlineStr">
        <is>
          <t xml:space="preserve">2026-02-27</t>
        </is>
      </c>
      <c r="B3310" s="16">
        <v>46080</v>
      </c>
      <c r="C3310" s="8">
        <v>45.61</v>
      </c>
      <c r="D3310" s="4">
        <v>79327249</v>
      </c>
      <c r="E3310" s="0" t="str">
        <f>"feb26"</f>
        <v>feb26</v>
      </c>
      <c r="F3310" s="4">
        <v>1</v>
      </c>
    </row>
    <row r="3311">
      <c r="A3311" s="0" t="inlineStr">
        <is>
          <t xml:space="preserve">2026-03-02</t>
        </is>
      </c>
      <c r="B3311" s="16">
        <v>46083</v>
      </c>
      <c r="C3311" s="8">
        <v>45.5</v>
      </c>
      <c r="D3311" s="4">
        <v>60705104</v>
      </c>
      <c r="E3311" s="0" t="str">
        <f>"mar26"</f>
        <v>mar26</v>
      </c>
      <c r="F3311" s="4">
        <v>0</v>
      </c>
    </row>
    <row r="3312">
      <c r="A3312" s="0" t="inlineStr">
        <is>
          <t xml:space="preserve">2026-03-03</t>
        </is>
      </c>
      <c r="B3312" s="16">
        <v>46084</v>
      </c>
      <c r="C3312" s="8">
        <v>43.1</v>
      </c>
      <c r="D3312" s="4">
        <v>83971029</v>
      </c>
      <c r="E3312" s="0" t="str">
        <f>"mar26"</f>
        <v>mar26</v>
      </c>
      <c r="F3312" s="4">
        <v>0</v>
      </c>
    </row>
    <row r="3313">
      <c r="A3313" s="0" t="inlineStr">
        <is>
          <t xml:space="preserve">2026-03-04</t>
        </is>
      </c>
      <c r="B3313" s="16">
        <v>46085</v>
      </c>
      <c r="C3313" s="8">
        <v>45.58</v>
      </c>
      <c r="D3313" s="4">
        <v>96628102</v>
      </c>
      <c r="E3313" s="0" t="str">
        <f>"mar26"</f>
        <v>mar26</v>
      </c>
      <c r="F3313" s="4">
        <v>0</v>
      </c>
    </row>
    <row r="3314">
      <c r="A3314" s="0" t="inlineStr">
        <is>
          <t xml:space="preserve">2026-03-05</t>
        </is>
      </c>
      <c r="B3314" s="16">
        <v>46086</v>
      </c>
      <c r="C3314" s="8">
        <v>45.95</v>
      </c>
      <c r="D3314" s="4">
        <v>78229421</v>
      </c>
      <c r="E3314" s="0" t="str">
        <f>"mar26"</f>
        <v>mar26</v>
      </c>
      <c r="F3314" s="4">
        <v>0</v>
      </c>
    </row>
    <row r="3315">
      <c r="A3315" s="0" t="inlineStr">
        <is>
          <t xml:space="preserve">2026-03-06</t>
        </is>
      </c>
      <c r="B3315" s="16">
        <v>46087</v>
      </c>
      <c r="C3315" s="8">
        <v>43.42</v>
      </c>
      <c r="D3315" s="4">
        <v>74698310</v>
      </c>
      <c r="E3315" s="0" t="str">
        <f>"mar26"</f>
        <v>mar26</v>
      </c>
      <c r="F3315" s="4">
        <v>0</v>
      </c>
    </row>
    <row r="3316">
      <c r="A3316" s="0" t="inlineStr">
        <is>
          <t xml:space="preserve">2026-03-09</t>
        </is>
      </c>
      <c r="B3316" s="16">
        <v>46090</v>
      </c>
      <c r="C3316" s="8">
        <v>45.58</v>
      </c>
      <c r="D3316" s="4">
        <v>82937400</v>
      </c>
      <c r="E3316" s="0" t="str">
        <f>"mar26"</f>
        <v>mar26</v>
      </c>
      <c r="F3316" s="4">
        <v>0</v>
      </c>
    </row>
    <row r="3317">
      <c r="A3317" s="0" t="inlineStr">
        <is>
          <t xml:space="preserve">2026-03-10</t>
        </is>
      </c>
      <c r="B3317" s="16">
        <v>46091</v>
      </c>
      <c r="C3317" s="8">
        <v>46.78</v>
      </c>
      <c r="D3317" s="4">
        <v>85233306</v>
      </c>
      <c r="E3317" s="0" t="str">
        <f>"mar26"</f>
        <v>mar26</v>
      </c>
      <c r="F3317" s="4">
        <v>0</v>
      </c>
    </row>
    <row r="3318">
      <c r="A3318" s="0" t="inlineStr">
        <is>
          <t xml:space="preserve">2026-03-11</t>
        </is>
      </c>
      <c r="B3318" s="16">
        <v>46092</v>
      </c>
      <c r="C3318" s="8">
        <v>47.98</v>
      </c>
      <c r="D3318" s="4">
        <v>72480600</v>
      </c>
      <c r="E3318" s="0" t="str">
        <f>"mar26"</f>
        <v>mar26</v>
      </c>
      <c r="F3318" s="4">
        <v>0</v>
      </c>
    </row>
    <row r="3319">
      <c r="A3319" s="0" t="inlineStr">
        <is>
          <t xml:space="preserve">2026-03-12</t>
        </is>
      </c>
      <c r="B3319" s="16">
        <v>46093</v>
      </c>
      <c r="C3319" s="8">
        <v>45.25</v>
      </c>
      <c r="D3319" s="4">
        <v>85110211</v>
      </c>
      <c r="E3319" s="0" t="str">
        <f>"mar26"</f>
        <v>mar26</v>
      </c>
      <c r="F3319" s="4">
        <v>0</v>
      </c>
    </row>
    <row r="3320">
      <c r="A3320" s="0" t="inlineStr">
        <is>
          <t xml:space="preserve">2026-03-13</t>
        </is>
      </c>
      <c r="B3320" s="16">
        <v>46094</v>
      </c>
      <c r="C3320" s="8">
        <v>45.77</v>
      </c>
      <c r="D3320" s="4">
        <v>68386200</v>
      </c>
      <c r="E3320" s="0" t="str">
        <f>"mar26"</f>
        <v>mar26</v>
      </c>
      <c r="F3320" s="4">
        <v>0</v>
      </c>
    </row>
    <row r="3321">
      <c r="A3321" s="0" t="inlineStr">
        <is>
          <t xml:space="preserve">2026-03-16</t>
        </is>
      </c>
      <c r="B3321" s="16">
        <v>46097</v>
      </c>
      <c r="C3321" s="8">
        <v>45.76</v>
      </c>
      <c r="D3321" s="4">
        <v>114199400</v>
      </c>
      <c r="E3321" s="0" t="str">
        <f>"mar26"</f>
        <v>mar26</v>
      </c>
      <c r="F3321" s="4">
        <v>0</v>
      </c>
    </row>
    <row r="3322">
      <c r="A3322" s="0" t="inlineStr">
        <is>
          <t xml:space="preserve">2026-03-17</t>
        </is>
      </c>
      <c r="B3322" s="16">
        <v>46098</v>
      </c>
      <c r="C3322" s="8">
        <v>44.06</v>
      </c>
      <c r="D3322" s="4">
        <v>89061600</v>
      </c>
      <c r="E3322" s="0" t="str">
        <f>"mar26"</f>
        <v>mar26</v>
      </c>
      <c r="F3322" s="4">
        <v>0</v>
      </c>
    </row>
    <row r="3323">
      <c r="A3323" s="0" t="inlineStr">
        <is>
          <t xml:space="preserve">2026-03-18</t>
        </is>
      </c>
      <c r="B3323" s="16">
        <v>46099</v>
      </c>
      <c r="C3323" s="8">
        <v>45.03</v>
      </c>
      <c r="D3323" s="4">
        <v>78056208</v>
      </c>
      <c r="E3323" s="0" t="str">
        <f>"mar26"</f>
        <v>mar26</v>
      </c>
      <c r="F3323" s="4">
        <v>0</v>
      </c>
    </row>
    <row r="3324">
      <c r="A3324" s="0" t="inlineStr">
        <is>
          <t xml:space="preserve">2026-03-19</t>
        </is>
      </c>
      <c r="B3324" s="16">
        <v>46100</v>
      </c>
      <c r="C3324" s="8">
        <v>46.18</v>
      </c>
      <c r="D3324" s="4">
        <v>74051501</v>
      </c>
      <c r="E3324" s="0" t="str">
        <f>"mar26"</f>
        <v>mar26</v>
      </c>
      <c r="F3324" s="4">
        <v>0</v>
      </c>
    </row>
    <row r="3325">
      <c r="A3325" s="0" t="inlineStr">
        <is>
          <t xml:space="preserve">2026-03-20</t>
        </is>
      </c>
      <c r="B3325" s="16">
        <v>46101</v>
      </c>
      <c r="C3325" s="8">
        <v>43.87</v>
      </c>
      <c r="D3325" s="4">
        <v>162814211</v>
      </c>
      <c r="E3325" s="0" t="str">
        <f>"mar26"</f>
        <v>mar26</v>
      </c>
      <c r="F3325" s="4">
        <v>0</v>
      </c>
    </row>
    <row r="3326">
      <c r="A3326" s="0" t="inlineStr">
        <is>
          <t xml:space="preserve">2026-03-23</t>
        </is>
      </c>
      <c r="B3326" s="16">
        <v>46104</v>
      </c>
      <c r="C3326" s="8">
        <v>44.01</v>
      </c>
      <c r="D3326" s="4">
        <v>80772210</v>
      </c>
      <c r="E3326" s="0" t="str">
        <f>"mar26"</f>
        <v>mar26</v>
      </c>
      <c r="F3326" s="4">
        <v>0</v>
      </c>
    </row>
    <row r="3327">
      <c r="A3327" s="0" t="inlineStr">
        <is>
          <t xml:space="preserve">2026-03-24</t>
        </is>
      </c>
      <c r="B3327" s="16">
        <v>46105</v>
      </c>
      <c r="C3327" s="8">
        <v>44.06</v>
      </c>
      <c r="D3327" s="4">
        <v>65323531</v>
      </c>
      <c r="E3327" s="0" t="str">
        <f>"mar26"</f>
        <v>mar26</v>
      </c>
      <c r="F3327" s="4">
        <v>0</v>
      </c>
    </row>
    <row r="3328">
      <c r="A3328" s="0" t="inlineStr">
        <is>
          <t xml:space="preserve">2026-03-25</t>
        </is>
      </c>
      <c r="B3328" s="16">
        <v>46106</v>
      </c>
      <c r="C3328" s="8">
        <v>47.18</v>
      </c>
      <c r="D3328" s="4">
        <v>97467909</v>
      </c>
      <c r="E3328" s="0" t="str">
        <f>"mar26"</f>
        <v>mar26</v>
      </c>
      <c r="F3328" s="4">
        <v>0</v>
      </c>
    </row>
    <row r="3329">
      <c r="A3329" s="0" t="inlineStr">
        <is>
          <t xml:space="preserve">2026-03-26</t>
        </is>
      </c>
      <c r="B3329" s="16">
        <v>46107</v>
      </c>
      <c r="C3329" s="8">
        <v>44.1</v>
      </c>
      <c r="D3329" s="4">
        <v>82841400</v>
      </c>
      <c r="E3329" s="0" t="str">
        <f>"mar26"</f>
        <v>mar26</v>
      </c>
      <c r="F3329" s="4">
        <v>0</v>
      </c>
    </row>
    <row r="3330">
      <c r="A3330" s="0" t="inlineStr">
        <is>
          <t xml:space="preserve">2026-03-27</t>
        </is>
      </c>
      <c r="B3330" s="16">
        <v>46108</v>
      </c>
      <c r="C3330" s="8">
        <v>43.13</v>
      </c>
      <c r="D3330" s="4">
        <v>70002236</v>
      </c>
      <c r="E3330" s="0" t="str">
        <f>"mar26"</f>
        <v>mar26</v>
      </c>
      <c r="F3330" s="4">
        <v>0</v>
      </c>
    </row>
    <row r="3331">
      <c r="A3331" s="0" t="inlineStr">
        <is>
          <t xml:space="preserve">2026-03-30</t>
        </is>
      </c>
      <c r="B3331" s="16">
        <v>46111</v>
      </c>
      <c r="C3331" s="8">
        <v>41.19</v>
      </c>
      <c r="D3331" s="4">
        <v>84596011</v>
      </c>
      <c r="E3331" s="0" t="str">
        <f>"mar26"</f>
        <v>mar26</v>
      </c>
      <c r="F3331" s="4">
        <v>0</v>
      </c>
    </row>
    <row r="3332">
      <c r="A3332" s="0" t="inlineStr">
        <is>
          <t xml:space="preserve">2026-03-31</t>
        </is>
      </c>
      <c r="B3332" s="16">
        <v>46112</v>
      </c>
      <c r="C3332" s="8">
        <v>44.13</v>
      </c>
      <c r="D3332" s="4">
        <v>95294900</v>
      </c>
      <c r="E3332" s="0" t="str">
        <f>"mar26"</f>
        <v>mar26</v>
      </c>
      <c r="F3332" s="4">
        <v>1</v>
      </c>
    </row>
    <row r="3333">
      <c r="A3333" s="0" t="inlineStr">
        <is>
          <t xml:space="preserve">2026-04-01</t>
        </is>
      </c>
      <c r="B3333" s="16">
        <v>46113</v>
      </c>
      <c r="C3333" s="8">
        <v>48.03</v>
      </c>
      <c r="D3333" s="4">
        <v>129598509</v>
      </c>
      <c r="E3333" s="0" t="str">
        <f>"apr26"</f>
        <v>apr26</v>
      </c>
      <c r="F3333" s="4">
        <v>0</v>
      </c>
    </row>
    <row r="3334">
      <c r="A3334" s="0" t="inlineStr">
        <is>
          <t xml:space="preserve">2026-04-02</t>
        </is>
      </c>
      <c r="B3334" s="16">
        <v>46114</v>
      </c>
      <c r="C3334" s="8">
        <v>50.38</v>
      </c>
      <c r="D3334" s="4">
        <v>117134237</v>
      </c>
      <c r="E3334" s="0" t="str">
        <f>"apr26"</f>
        <v>apr26</v>
      </c>
      <c r="F3334" s="4">
        <v>0</v>
      </c>
    </row>
    <row r="3335">
      <c r="A3335" s="0" t="inlineStr">
        <is>
          <t xml:space="preserve">2026-04-06</t>
        </is>
      </c>
      <c r="B3335" s="16">
        <v>46118</v>
      </c>
      <c r="C3335" s="8">
        <v>50.78</v>
      </c>
      <c r="D3335" s="4">
        <v>79978811</v>
      </c>
      <c r="E3335" s="0" t="str">
        <f>"apr26"</f>
        <v>apr26</v>
      </c>
      <c r="F3335" s="4">
        <v>0</v>
      </c>
    </row>
    <row r="3336">
      <c r="A3336" s="0" t="inlineStr">
        <is>
          <t xml:space="preserve">2026-04-07</t>
        </is>
      </c>
      <c r="B3336" s="16">
        <v>46119</v>
      </c>
      <c r="C3336" s="8">
        <v>52.91</v>
      </c>
      <c r="D3336" s="4">
        <v>129543837</v>
      </c>
      <c r="E3336" s="0" t="str">
        <f>"apr26"</f>
        <v>apr26</v>
      </c>
      <c r="F3336" s="4">
        <v>0</v>
      </c>
    </row>
    <row r="3337">
      <c r="A3337" s="0" t="inlineStr">
        <is>
          <t xml:space="preserve">2026-04-08</t>
        </is>
      </c>
      <c r="B3337" s="16">
        <v>46120</v>
      </c>
      <c r="C3337" s="8">
        <v>58.95</v>
      </c>
      <c r="D3337" s="4">
        <v>184599933</v>
      </c>
      <c r="E3337" s="0" t="str">
        <f>"apr26"</f>
        <v>apr26</v>
      </c>
      <c r="F3337" s="4">
        <v>0</v>
      </c>
    </row>
    <row r="3338">
      <c r="A3338" s="0" t="inlineStr">
        <is>
          <t xml:space="preserve">2026-04-09</t>
        </is>
      </c>
      <c r="B3338" s="16">
        <v>46121</v>
      </c>
      <c r="C3338" s="8">
        <v>61.72</v>
      </c>
      <c r="D3338" s="4">
        <v>155609900</v>
      </c>
      <c r="E3338" s="0" t="str">
        <f>"apr26"</f>
        <v>apr26</v>
      </c>
      <c r="F3338" s="4">
        <v>0</v>
      </c>
    </row>
    <row r="3339">
      <c r="A3339" s="0" t="inlineStr">
        <is>
          <t xml:space="preserve">2026-04-10</t>
        </is>
      </c>
      <c r="B3339" s="16">
        <v>46122</v>
      </c>
      <c r="C3339" s="8">
        <v>62.38</v>
      </c>
      <c r="D3339" s="4">
        <v>98624439</v>
      </c>
      <c r="E3339" s="0" t="str">
        <f>"apr26"</f>
        <v>apr26</v>
      </c>
      <c r="F3339" s="4">
        <v>0</v>
      </c>
    </row>
    <row r="3340">
      <c r="A3340" s="0" t="inlineStr">
        <is>
          <t xml:space="preserve">2026-04-13</t>
        </is>
      </c>
      <c r="B3340" s="16">
        <v>46125</v>
      </c>
      <c r="C3340" s="8">
        <v>65.18</v>
      </c>
      <c r="D3340" s="4">
        <v>112111000</v>
      </c>
      <c r="E3340" s="0" t="str">
        <f>"apr26"</f>
        <v>apr26</v>
      </c>
      <c r="F3340" s="4">
        <v>0</v>
      </c>
    </row>
    <row r="3341">
      <c r="A3341" s="0" t="inlineStr">
        <is>
          <t xml:space="preserve">2026-04-14</t>
        </is>
      </c>
      <c r="B3341" s="16">
        <v>46126</v>
      </c>
      <c r="C3341" s="8">
        <v>63.81</v>
      </c>
      <c r="D3341" s="4">
        <v>112796100</v>
      </c>
      <c r="E3341" s="0" t="str">
        <f>"apr26"</f>
        <v>apr26</v>
      </c>
      <c r="F3341" s="4">
        <v>0</v>
      </c>
    </row>
    <row r="3342">
      <c r="A3342" s="0" t="inlineStr">
        <is>
          <t xml:space="preserve">2026-04-15</t>
        </is>
      </c>
      <c r="B3342" s="16">
        <v>46127</v>
      </c>
      <c r="C3342" s="8">
        <v>64.94</v>
      </c>
      <c r="D3342" s="4">
        <v>92051518</v>
      </c>
      <c r="E3342" s="0" t="str">
        <f>"apr26"</f>
        <v>apr26</v>
      </c>
      <c r="F3342" s="4">
        <v>0</v>
      </c>
    </row>
    <row r="3343">
      <c r="A3343" s="0" t="inlineStr">
        <is>
          <t xml:space="preserve">2026-04-16</t>
        </is>
      </c>
      <c r="B3343" s="16">
        <v>46128</v>
      </c>
      <c r="C3343" s="8">
        <v>68.5</v>
      </c>
      <c r="D3343" s="4">
        <v>108328309</v>
      </c>
      <c r="E3343" s="0" t="str">
        <f>"apr26"</f>
        <v>apr26</v>
      </c>
      <c r="F3343" s="4">
        <v>0</v>
      </c>
    </row>
    <row r="3344">
      <c r="A3344" s="0" t="inlineStr">
        <is>
          <t xml:space="preserve">2026-04-17</t>
        </is>
      </c>
      <c r="B3344" s="16">
        <v>46129</v>
      </c>
      <c r="C3344" s="8">
        <v>68.5</v>
      </c>
      <c r="D3344" s="4">
        <v>118831534</v>
      </c>
      <c r="E3344" s="0" t="str">
        <f>"apr26"</f>
        <v>apr26</v>
      </c>
      <c r="F3344" s="4">
        <v>0</v>
      </c>
    </row>
    <row r="3345">
      <c r="A3345" s="0" t="inlineStr">
        <is>
          <t xml:space="preserve">2026-04-20</t>
        </is>
      </c>
      <c r="B3345" s="16">
        <v>46132</v>
      </c>
      <c r="C3345" s="8">
        <v>65.7</v>
      </c>
      <c r="D3345" s="4">
        <v>96851100</v>
      </c>
      <c r="E3345" s="0" t="str">
        <f>"apr26"</f>
        <v>apr26</v>
      </c>
      <c r="F3345" s="4">
        <v>0</v>
      </c>
    </row>
    <row r="3346">
      <c r="A3346" s="0" t="inlineStr">
        <is>
          <t xml:space="preserve">2026-04-21</t>
        </is>
      </c>
      <c r="B3346" s="16">
        <v>46133</v>
      </c>
      <c r="C3346" s="8">
        <v>66.26</v>
      </c>
      <c r="D3346" s="4">
        <v>91402314</v>
      </c>
      <c r="E3346" s="0" t="str">
        <f>"apr26"</f>
        <v>apr26</v>
      </c>
      <c r="F3346" s="4">
        <v>0</v>
      </c>
    </row>
    <row r="3347">
      <c r="A3347" s="0" t="inlineStr">
        <is>
          <t xml:space="preserve">2026-04-22</t>
        </is>
      </c>
      <c r="B3347" s="16">
        <v>46134</v>
      </c>
      <c r="C3347" s="8">
        <v>65.27</v>
      </c>
      <c r="D3347" s="4">
        <v>90267300</v>
      </c>
      <c r="E3347" s="0" t="str">
        <f>"apr26"</f>
        <v>apr26</v>
      </c>
      <c r="F3347" s="4">
        <v>0</v>
      </c>
    </row>
    <row r="3348">
      <c r="A3348" s="0" t="inlineStr">
        <is>
          <t xml:space="preserve">2026-04-23</t>
        </is>
      </c>
      <c r="B3348" s="16">
        <v>46135</v>
      </c>
      <c r="C3348" s="8">
        <v>66.78</v>
      </c>
      <c r="D3348" s="4">
        <v>155141800</v>
      </c>
      <c r="E3348" s="0" t="str">
        <f>"apr26"</f>
        <v>apr26</v>
      </c>
      <c r="F3348" s="4">
        <v>0</v>
      </c>
    </row>
    <row r="3349">
      <c r="A3349" s="0" t="inlineStr">
        <is>
          <t xml:space="preserve">2026-04-24</t>
        </is>
      </c>
      <c r="B3349" s="16">
        <v>46136</v>
      </c>
      <c r="C3349" s="8">
        <v>82.54</v>
      </c>
      <c r="D3349" s="4">
        <v>281405214</v>
      </c>
      <c r="E3349" s="0" t="str">
        <f>"apr26"</f>
        <v>apr26</v>
      </c>
      <c r="F3349" s="4">
        <v>0</v>
      </c>
    </row>
    <row r="3350">
      <c r="A3350" s="0" t="inlineStr">
        <is>
          <t xml:space="preserve">2026-04-27</t>
        </is>
      </c>
      <c r="B3350" s="16">
        <v>46139</v>
      </c>
      <c r="C3350" s="8">
        <v>84.99</v>
      </c>
      <c r="D3350" s="4">
        <v>178820200</v>
      </c>
      <c r="E3350" s="0" t="str">
        <f>"apr26"</f>
        <v>apr26</v>
      </c>
      <c r="F3350" s="4">
        <v>0</v>
      </c>
    </row>
    <row r="3351">
      <c r="A3351" s="0" t="inlineStr">
        <is>
          <t xml:space="preserve">2026-04-28</t>
        </is>
      </c>
      <c r="B3351" s="16">
        <v>46140</v>
      </c>
      <c r="C3351" s="8">
        <v>84.52</v>
      </c>
      <c r="D3351" s="4">
        <v>147773500</v>
      </c>
      <c r="E3351" s="0" t="str">
        <f>"apr26"</f>
        <v>apr26</v>
      </c>
      <c r="F3351" s="4">
        <v>0</v>
      </c>
    </row>
    <row r="3352">
      <c r="A3352" s="0" t="inlineStr">
        <is>
          <t xml:space="preserve">2026-04-29</t>
        </is>
      </c>
      <c r="B3352" s="16">
        <v>46141</v>
      </c>
      <c r="C3352" s="8">
        <v>94.75</v>
      </c>
      <c r="D3352" s="4">
        <v>235070906</v>
      </c>
      <c r="E3352" s="0" t="str">
        <f>"apr26"</f>
        <v>apr26</v>
      </c>
      <c r="F3352" s="4">
        <v>0</v>
      </c>
    </row>
    <row r="3353">
      <c r="A3353" s="0" t="inlineStr">
        <is>
          <t xml:space="preserve">2026-04-30</t>
        </is>
      </c>
      <c r="B3353" s="16">
        <v>46142</v>
      </c>
      <c r="C3353" s="8">
        <v>94.48</v>
      </c>
      <c r="D3353" s="4">
        <v>160597313</v>
      </c>
      <c r="E3353" s="0" t="str">
        <f>"apr26"</f>
        <v>apr26</v>
      </c>
      <c r="F3353" s="4">
        <v>1</v>
      </c>
    </row>
    <row r="3354">
      <c r="A3354" s="0" t="inlineStr">
        <is>
          <t xml:space="preserve">2026-05-01</t>
        </is>
      </c>
      <c r="B3354" s="16">
        <v>46143</v>
      </c>
      <c r="C3354" s="8">
        <v>99.62</v>
      </c>
      <c r="D3354" s="4">
        <v>158502812</v>
      </c>
      <c r="E3354" s="0" t="str">
        <f>"may26"</f>
        <v>may26</v>
      </c>
      <c r="F3354" s="4">
        <v>0</v>
      </c>
    </row>
    <row r="3355">
      <c r="A3355" s="0" t="inlineStr">
        <is>
          <t xml:space="preserve">2026-05-04</t>
        </is>
      </c>
      <c r="B3355" s="16">
        <v>46146</v>
      </c>
      <c r="C3355" s="8">
        <v>95.78</v>
      </c>
      <c r="D3355" s="4">
        <v>119294030</v>
      </c>
      <c r="E3355" s="0" t="str">
        <f>"may26"</f>
        <v>may26</v>
      </c>
      <c r="F3355" s="4">
        <v>0</v>
      </c>
    </row>
    <row r="3356">
      <c r="A3356" s="0" t="inlineStr">
        <is>
          <t xml:space="preserve">2026-05-05</t>
        </is>
      </c>
      <c r="B3356" s="16">
        <v>46147</v>
      </c>
      <c r="C3356" s="8">
        <v>108.15</v>
      </c>
      <c r="D3356" s="4">
        <v>198482000</v>
      </c>
      <c r="E3356" s="0" t="str">
        <f>"may26"</f>
        <v>may26</v>
      </c>
      <c r="F3356" s="4">
        <v>0</v>
      </c>
    </row>
    <row r="3357">
      <c r="A3357" s="0" t="inlineStr">
        <is>
          <t xml:space="preserve">2026-05-06</t>
        </is>
      </c>
      <c r="B3357" s="16">
        <v>46148</v>
      </c>
      <c r="C3357" s="8">
        <v>113.01</v>
      </c>
      <c r="D3357" s="4">
        <v>157320100</v>
      </c>
      <c r="E3357" s="0" t="str">
        <f>"may26"</f>
        <v>may26</v>
      </c>
      <c r="F3357" s="4">
        <v>0</v>
      </c>
    </row>
    <row r="3358">
      <c r="A3358" s="0" t="inlineStr">
        <is>
          <t xml:space="preserve">2026-05-07</t>
        </is>
      </c>
      <c r="B3358" s="16">
        <v>46149</v>
      </c>
      <c r="C3358" s="8">
        <v>109.62</v>
      </c>
      <c r="D3358" s="4">
        <v>122699900</v>
      </c>
      <c r="E3358" s="0" t="str">
        <f>"may26"</f>
        <v>may26</v>
      </c>
      <c r="F3358" s="4">
        <v>0</v>
      </c>
    </row>
    <row r="3359">
      <c r="A3359" s="0" t="inlineStr">
        <is>
          <t xml:space="preserve">2026-05-08</t>
        </is>
      </c>
      <c r="B3359" s="16">
        <v>46150</v>
      </c>
      <c r="C3359" s="8">
        <v>124.92</v>
      </c>
      <c r="D3359" s="4">
        <v>227681301</v>
      </c>
      <c r="E3359" s="0" t="str">
        <f>"may26"</f>
        <v>may26</v>
      </c>
      <c r="F3359" s="4">
        <v>0</v>
      </c>
    </row>
    <row r="3360">
      <c r="A3360" s="0" t="inlineStr">
        <is>
          <t xml:space="preserve">2026-05-11</t>
        </is>
      </c>
      <c r="B3360" s="16">
        <v>46153</v>
      </c>
      <c r="C3360" s="8">
        <v>129.44</v>
      </c>
      <c r="D3360" s="4">
        <v>179486503</v>
      </c>
      <c r="E3360" s="0" t="str">
        <f>"may26"</f>
        <v>may26</v>
      </c>
      <c r="F3360" s="4">
        <v>0</v>
      </c>
    </row>
    <row r="3361">
      <c r="A3361" s="0" t="inlineStr">
        <is>
          <t xml:space="preserve">2026-05-12</t>
        </is>
      </c>
      <c r="B3361" s="16">
        <v>46154</v>
      </c>
      <c r="C3361" s="8">
        <v>120.61</v>
      </c>
      <c r="D3361" s="4">
        <v>172516514</v>
      </c>
      <c r="E3361" s="0" t="str">
        <f>"may26"</f>
        <v>may26</v>
      </c>
      <c r="F3361" s="4">
        <v>0</v>
      </c>
    </row>
    <row r="3362">
      <c r="A3362" s="0" t="inlineStr">
        <is>
          <t xml:space="preserve">2026-05-13</t>
        </is>
      </c>
      <c r="B3362" s="16">
        <v>46155</v>
      </c>
      <c r="C3362" s="8">
        <v>120.29</v>
      </c>
      <c r="D3362" s="4">
        <v>115364423</v>
      </c>
      <c r="E3362" s="0" t="str">
        <f>"may26"</f>
        <v>may26</v>
      </c>
      <c r="F3362" s="4">
        <v>0</v>
      </c>
    </row>
    <row r="3363">
      <c r="A3363" s="0" t="inlineStr">
        <is>
          <t xml:space="preserve">2026-05-14</t>
        </is>
      </c>
      <c r="B3363" s="16">
        <v>46156</v>
      </c>
      <c r="C3363" s="8">
        <v>115.93</v>
      </c>
      <c r="D3363" s="4">
        <v>118279800</v>
      </c>
      <c r="E3363" s="0" t="str">
        <f>"may26"</f>
        <v>may26</v>
      </c>
      <c r="F3363" s="4">
        <v>0</v>
      </c>
    </row>
    <row r="3364">
      <c r="A3364" s="0" t="inlineStr">
        <is>
          <t xml:space="preserve">2026-05-15</t>
        </is>
      </c>
      <c r="B3364" s="16">
        <v>46157</v>
      </c>
      <c r="C3364" s="8">
        <v>108.77</v>
      </c>
      <c r="D3364" s="4">
        <v>135206000</v>
      </c>
      <c r="E3364" s="0" t="str">
        <f>"may26"</f>
        <v>may26</v>
      </c>
      <c r="F3364" s="4">
        <v>0</v>
      </c>
    </row>
    <row r="3365">
      <c r="A3365" s="0" t="inlineStr">
        <is>
          <t xml:space="preserve">2026-05-18</t>
        </is>
      </c>
      <c r="B3365" s="16">
        <v>46160</v>
      </c>
      <c r="C3365" s="8">
        <v>108.17</v>
      </c>
      <c r="D3365" s="4">
        <v>145764000</v>
      </c>
      <c r="E3365" s="0" t="str">
        <f>"may26"</f>
        <v>may26</v>
      </c>
      <c r="F3365" s="4">
        <v>0</v>
      </c>
    </row>
    <row r="3366">
      <c r="A3366" s="0" t="inlineStr">
        <is>
          <t xml:space="preserve">2026-05-19</t>
        </is>
      </c>
      <c r="B3366" s="16">
        <v>46161</v>
      </c>
      <c r="C3366" s="8">
        <v>110.8</v>
      </c>
      <c r="D3366" s="4">
        <v>150234900</v>
      </c>
      <c r="E3366" s="0" t="str">
        <f>"may26"</f>
        <v>may26</v>
      </c>
      <c r="F3366" s="4">
        <v>0</v>
      </c>
    </row>
    <row r="3367">
      <c r="A3367" s="0" t="inlineStr">
        <is>
          <t xml:space="preserve">2026-05-20</t>
        </is>
      </c>
      <c r="B3367" s="16">
        <v>46162</v>
      </c>
      <c r="C3367" s="8">
        <v>118.96</v>
      </c>
      <c r="D3367" s="4">
        <v>165086920</v>
      </c>
      <c r="E3367" s="0" t="str">
        <f>"may26"</f>
        <v>may26</v>
      </c>
      <c r="F3367" s="4">
        <v>0</v>
      </c>
    </row>
    <row r="3368">
      <c r="A3368" s="0" t="inlineStr">
        <is>
          <t xml:space="preserve">2026-05-21</t>
        </is>
      </c>
      <c r="B3368" s="16">
        <v>46163</v>
      </c>
      <c r="C3368" s="8">
        <v>118.5</v>
      </c>
      <c r="D3368" s="4">
        <v>102452545</v>
      </c>
      <c r="E3368" s="0" t="str">
        <f>"may26"</f>
        <v>may26</v>
      </c>
      <c r="F3368" s="4">
        <v>0</v>
      </c>
    </row>
    <row r="3369">
      <c r="A3369" s="0" t="inlineStr">
        <is>
          <t xml:space="preserve">2026-05-22</t>
        </is>
      </c>
      <c r="B3369" s="16">
        <v>46164</v>
      </c>
      <c r="C3369" s="8">
        <v>119.84</v>
      </c>
      <c r="D3369" s="4">
        <v>82663024</v>
      </c>
      <c r="E3369" s="0" t="str">
        <f>"may26"</f>
        <v>may26</v>
      </c>
      <c r="F3369" s="4">
        <v>0</v>
      </c>
    </row>
    <row r="3370">
      <c r="A3370" s="0" t="inlineStr">
        <is>
          <t xml:space="preserve">2026-05-26</t>
        </is>
      </c>
      <c r="B3370" s="16">
        <v>46168</v>
      </c>
      <c r="C3370" s="8">
        <v>123.52</v>
      </c>
      <c r="D3370" s="4">
        <v>108167302</v>
      </c>
      <c r="E3370" s="0" t="str">
        <f>"may26"</f>
        <v>may26</v>
      </c>
      <c r="F3370" s="4">
        <v>0</v>
      </c>
    </row>
    <row r="3371">
      <c r="A3371" s="0" t="inlineStr">
        <is>
          <t xml:space="preserve">2026-05-27</t>
        </is>
      </c>
      <c r="B3371" s="16">
        <v>46169</v>
      </c>
      <c r="C3371" s="8">
        <v>121.77</v>
      </c>
      <c r="D3371" s="4">
        <v>93323344</v>
      </c>
      <c r="E3371" s="0" t="str">
        <f>"may26"</f>
        <v>may26</v>
      </c>
      <c r="F3371" s="4">
        <v>0</v>
      </c>
    </row>
    <row r="3372">
      <c r="A3372" s="0" t="inlineStr">
        <is>
          <t xml:space="preserve">2026-05-28</t>
        </is>
      </c>
      <c r="B3372" s="16">
        <v>46170</v>
      </c>
      <c r="C3372" s="8">
        <v>120.89</v>
      </c>
      <c r="D3372" s="4">
        <v>97321000</v>
      </c>
      <c r="E3372" s="0" t="str">
        <f>"may26"</f>
        <v>may26</v>
      </c>
      <c r="F3372" s="4">
        <v>0</v>
      </c>
    </row>
    <row r="3373">
      <c r="A3373" s="0" t="inlineStr">
        <is>
          <t xml:space="preserve">2026-05-29</t>
        </is>
      </c>
      <c r="B3373" s="16">
        <v>46171</v>
      </c>
      <c r="C3373" s="8">
        <v>114.68</v>
      </c>
      <c r="D3373" s="4">
        <v>191676126</v>
      </c>
      <c r="E3373" s="0" t="str">
        <f>"may26"</f>
        <v>may26</v>
      </c>
      <c r="F3373" s="4">
        <v>1</v>
      </c>
    </row>
    <row r="3374">
      <c r="A3374" s="0" t="inlineStr">
        <is>
          <t xml:space="preserve">2026-06-01</t>
        </is>
      </c>
      <c r="B3374" s="16">
        <v>46174</v>
      </c>
      <c r="C3374" s="8">
        <v>109.33</v>
      </c>
      <c r="D3374" s="4">
        <v>134900437</v>
      </c>
      <c r="E3374" s="0" t="str">
        <f>"jun26"</f>
        <v>jun26</v>
      </c>
      <c r="F3374" s="4">
        <v>0</v>
      </c>
    </row>
    <row r="3375">
      <c r="A3375" s="0" t="inlineStr">
        <is>
          <t xml:space="preserve">2026-06-02</t>
        </is>
      </c>
      <c r="B3375" s="16">
        <v>46175</v>
      </c>
      <c r="C3375" s="8">
        <v>107.93</v>
      </c>
      <c r="D3375" s="4">
        <v>106336209</v>
      </c>
      <c r="E3375" s="0" t="str">
        <f>"jun26"</f>
        <v>jun26</v>
      </c>
      <c r="F3375" s="4">
        <v>0</v>
      </c>
    </row>
    <row r="3376">
      <c r="A3376" s="0" t="inlineStr">
        <is>
          <t xml:space="preserve">2026-06-03</t>
        </is>
      </c>
      <c r="B3376" s="16">
        <v>46176</v>
      </c>
      <c r="C3376" s="8">
        <v>112.71</v>
      </c>
      <c r="D3376" s="4">
        <v>118928807</v>
      </c>
      <c r="E3376" s="0" t="str">
        <f>"jun26"</f>
        <v>jun26</v>
      </c>
      <c r="F3376" s="4">
        <v>0</v>
      </c>
    </row>
    <row r="3377">
      <c r="A3377" s="0" t="inlineStr">
        <is>
          <t xml:space="preserve">2026-06-04</t>
        </is>
      </c>
      <c r="B3377" s="16">
        <v>46177</v>
      </c>
      <c r="C3377" s="8">
        <v>111.78</v>
      </c>
      <c r="D3377" s="4">
        <v>77325824</v>
      </c>
      <c r="E3377" s="0" t="str">
        <f>"jun26"</f>
        <v>jun26</v>
      </c>
      <c r="F3377" s="4">
        <v>0</v>
      </c>
    </row>
    <row r="3378">
      <c r="A3378" s="0" t="inlineStr">
        <is>
          <t xml:space="preserve">2026-06-05</t>
        </is>
      </c>
      <c r="B3378" s="16">
        <v>46178</v>
      </c>
      <c r="C3378" s="8">
        <v>99.17</v>
      </c>
      <c r="D3378" s="4">
        <v>145209406</v>
      </c>
      <c r="E3378" s="0" t="str">
        <f>"jun26"</f>
        <v>jun26</v>
      </c>
      <c r="F3378" s="4">
        <v>0</v>
      </c>
    </row>
    <row r="3379">
      <c r="A3379" s="0" t="inlineStr">
        <is>
          <t xml:space="preserve">2026-06-08</t>
        </is>
      </c>
      <c r="B3379" s="16">
        <v>46181</v>
      </c>
      <c r="C3379" s="8">
        <v>110.27</v>
      </c>
      <c r="D3379" s="4">
        <v>136973900</v>
      </c>
      <c r="E3379" s="0" t="str">
        <f>"jun26"</f>
        <v>jun26</v>
      </c>
      <c r="F3379" s="4">
        <v>0</v>
      </c>
    </row>
    <row r="3380">
      <c r="A3380" s="0" t="inlineStr">
        <is>
          <t xml:space="preserve">2026-06-09</t>
        </is>
      </c>
      <c r="B3380" s="16">
        <v>46182</v>
      </c>
      <c r="C3380" s="8">
        <v>107.92</v>
      </c>
      <c r="D3380" s="4">
        <v>149623108</v>
      </c>
      <c r="E3380" s="0" t="str">
        <f>"jun26"</f>
        <v>jun26</v>
      </c>
      <c r="F3380" s="4">
        <v>0</v>
      </c>
    </row>
    <row r="3381">
      <c r="A3381" s="0" t="inlineStr">
        <is>
          <t xml:space="preserve">2026-06-10</t>
        </is>
      </c>
      <c r="B3381" s="16">
        <v>46183</v>
      </c>
      <c r="C3381" s="8">
        <v>107.04</v>
      </c>
      <c r="D3381" s="4">
        <v>122653500</v>
      </c>
      <c r="E3381" s="0" t="str">
        <f>"jun26"</f>
        <v>jun26</v>
      </c>
      <c r="F3381" s="4">
        <v>0</v>
      </c>
    </row>
    <row r="3382">
      <c r="A3382" s="0" t="inlineStr">
        <is>
          <t xml:space="preserve">2026-06-11</t>
        </is>
      </c>
      <c r="B3382" s="16">
        <v>46184</v>
      </c>
      <c r="C3382" s="8">
        <v>116.96</v>
      </c>
      <c r="D3382" s="4">
        <v>188430320</v>
      </c>
      <c r="E3382" s="0" t="str">
        <f>"jun26"</f>
        <v>jun26</v>
      </c>
      <c r="F3382" s="4">
        <v>0</v>
      </c>
    </row>
    <row r="3383">
      <c r="A3383" s="0" t="inlineStr">
        <is>
          <t xml:space="preserve">2026-06-12</t>
        </is>
      </c>
      <c r="B3383" s="16">
        <v>46185</v>
      </c>
      <c r="C3383" s="8">
        <v>124.57</v>
      </c>
      <c r="D3383" s="4">
        <v>151526759</v>
      </c>
      <c r="E3383" s="0" t="str">
        <f>"jun26"</f>
        <v>jun26</v>
      </c>
      <c r="F3383" s="4">
        <v>0</v>
      </c>
    </row>
    <row r="3384">
      <c r="A3384" s="0" t="inlineStr">
        <is>
          <t xml:space="preserve">2026-06-15</t>
        </is>
      </c>
      <c r="B3384" s="16">
        <v>46188</v>
      </c>
      <c r="C3384" s="8">
        <v>127.86</v>
      </c>
      <c r="D3384" s="4">
        <v>134507523</v>
      </c>
      <c r="E3384" s="0" t="str">
        <f>"jun26"</f>
        <v>jun26</v>
      </c>
      <c r="F3384" s="4">
        <v>0</v>
      </c>
    </row>
    <row r="3385">
      <c r="A3385" s="0" t="inlineStr">
        <is>
          <t xml:space="preserve">2026-06-16</t>
        </is>
      </c>
      <c r="B3385" s="16">
        <v>46189</v>
      </c>
      <c r="C3385" s="8">
        <v>117.05</v>
      </c>
      <c r="D3385" s="4">
        <v>132962600</v>
      </c>
      <c r="E3385" s="0" t="str">
        <f>"jun26"</f>
        <v>jun26</v>
      </c>
      <c r="F3385" s="4">
        <v>0</v>
      </c>
    </row>
    <row r="3386">
      <c r="A3386" s="0" t="inlineStr">
        <is>
          <t xml:space="preserve">2026-06-17</t>
        </is>
      </c>
      <c r="B3386" s="16">
        <v>46190</v>
      </c>
      <c r="C3386" s="8">
        <v>121.1</v>
      </c>
      <c r="D3386" s="4">
        <v>115324920</v>
      </c>
      <c r="E3386" s="0" t="str">
        <f>"jun26"</f>
        <v>jun26</v>
      </c>
      <c r="F3386" s="4">
        <v>0</v>
      </c>
    </row>
    <row r="3387">
      <c r="A3387" s="0" t="inlineStr">
        <is>
          <t xml:space="preserve">2026-06-18</t>
        </is>
      </c>
      <c r="B3387" s="16">
        <v>46191</v>
      </c>
      <c r="C3387" s="8">
        <v>133.99</v>
      </c>
      <c r="D3387" s="4">
        <v>233906600</v>
      </c>
      <c r="E3387" s="0" t="str">
        <f>"jun26"</f>
        <v>jun26</v>
      </c>
      <c r="F3387" s="4">
        <v>0</v>
      </c>
    </row>
    <row r="3388">
      <c r="A3388" s="0" t="inlineStr">
        <is>
          <t xml:space="preserve">2026-06-22</t>
        </is>
      </c>
      <c r="B3388" s="16">
        <v>46195</v>
      </c>
      <c r="C3388" s="8">
        <v>140.94</v>
      </c>
      <c r="D3388" s="4">
        <v>127190600</v>
      </c>
      <c r="E3388" s="0" t="str">
        <f>"jun26"</f>
        <v>jun26</v>
      </c>
      <c r="F3388" s="4">
        <v>0</v>
      </c>
    </row>
    <row r="3389">
      <c r="A3389" s="0" t="inlineStr">
        <is>
          <t xml:space="preserve">2026-06-23</t>
        </is>
      </c>
      <c r="B3389" s="16">
        <v>46196</v>
      </c>
      <c r="C3389" s="8">
        <v>132.28</v>
      </c>
      <c r="D3389" s="4">
        <v>132976743</v>
      </c>
      <c r="E3389" s="0" t="str">
        <f>"jun26"</f>
        <v>jun26</v>
      </c>
      <c r="F3389" s="4">
        <v>0</v>
      </c>
    </row>
    <row r="3390">
      <c r="A3390" s="0" t="inlineStr">
        <is>
          <t xml:space="preserve">2026-06-24</t>
        </is>
      </c>
      <c r="B3390" s="16">
        <v>46197</v>
      </c>
      <c r="C3390" s="8">
        <v>131.65</v>
      </c>
      <c r="D3390" s="4">
        <v>104591700</v>
      </c>
      <c r="E3390" s="0" t="str">
        <f>"jun26"</f>
        <v>jun26</v>
      </c>
      <c r="F3390" s="4">
        <v>0</v>
      </c>
    </row>
    <row r="3391">
      <c r="A3391" s="0" t="inlineStr">
        <is>
          <t xml:space="preserve">2026-06-25</t>
        </is>
      </c>
      <c r="B3391" s="16">
        <v>46198</v>
      </c>
      <c r="C3391" s="8">
        <v>132.87</v>
      </c>
      <c r="D3391" s="4">
        <v>123120247</v>
      </c>
      <c r="E3391" s="0" t="str">
        <f>"jun26"</f>
        <v>jun26</v>
      </c>
      <c r="F3391" s="4">
        <v>0</v>
      </c>
    </row>
    <row r="3392">
      <c r="A3392" s="0" t="inlineStr">
        <is>
          <t xml:space="preserve">2026-06-26</t>
        </is>
      </c>
      <c r="B3392" s="16">
        <v>46199</v>
      </c>
      <c r="C3392" s="8">
        <v>128.32</v>
      </c>
      <c r="D3392" s="4">
        <v>99475400</v>
      </c>
      <c r="E3392" s="0" t="str">
        <f>"jun26"</f>
        <v>jun26</v>
      </c>
      <c r="F3392" s="4">
        <v>0</v>
      </c>
    </row>
    <row r="3393">
      <c r="A3393" s="0" t="inlineStr">
        <is>
          <t xml:space="preserve">2026-06-29</t>
        </is>
      </c>
      <c r="B3393" s="16">
        <v>46202</v>
      </c>
      <c r="C3393" s="8">
        <v>131.72</v>
      </c>
      <c r="D3393" s="4">
        <v>106805300</v>
      </c>
      <c r="E3393" s="0" t="str">
        <f>"jun26"</f>
        <v>jun26</v>
      </c>
      <c r="F3393" s="4">
        <v>0</v>
      </c>
    </row>
    <row r="3394">
      <c r="A3394" s="0" t="inlineStr">
        <is>
          <t xml:space="preserve">2026-06-30</t>
        </is>
      </c>
      <c r="B3394" s="16">
        <v>46203</v>
      </c>
      <c r="C3394" s="8">
        <v>139.63</v>
      </c>
      <c r="D3394" s="4">
        <v>116996700</v>
      </c>
      <c r="E3394" s="0" t="str">
        <f>"jun26"</f>
        <v>jun26</v>
      </c>
      <c r="F3394" s="4">
        <v>1</v>
      </c>
    </row>
    <row r="3395">
      <c r="A3395" s="0" t="inlineStr">
        <is>
          <t xml:space="preserve">2026-07-01</t>
        </is>
      </c>
      <c r="B3395" s="16">
        <v>46204</v>
      </c>
      <c r="C3395" s="8">
        <v>127.02</v>
      </c>
      <c r="D3395" s="4">
        <v>113107246</v>
      </c>
      <c r="E3395" s="0" t="str">
        <f>"jul26"</f>
        <v>jul26</v>
      </c>
      <c r="F3395" s="4">
        <v>0</v>
      </c>
    </row>
    <row r="3396">
      <c r="A3396" s="0" t="inlineStr">
        <is>
          <t xml:space="preserve">2026-07-02</t>
        </is>
      </c>
      <c r="B3396" s="16">
        <v>46205</v>
      </c>
      <c r="C3396" s="8">
        <v>120.35</v>
      </c>
      <c r="D3396" s="4">
        <v>125021718</v>
      </c>
      <c r="E3396" s="0" t="str">
        <f>"jul26"</f>
        <v>jul26</v>
      </c>
      <c r="F3396" s="4">
        <v>0</v>
      </c>
    </row>
    <row r="3397">
      <c r="A3397" s="0" t="inlineStr">
        <is>
          <t xml:space="preserve">2026-07-06</t>
        </is>
      </c>
      <c r="B3397" s="16">
        <v>46209</v>
      </c>
      <c r="C3397" s="8">
        <v>122.2</v>
      </c>
      <c r="D3397" s="4">
        <v>86950209</v>
      </c>
      <c r="E3397" s="0" t="str">
        <f>"jul26"</f>
        <v>jul26</v>
      </c>
      <c r="F3397" s="4">
        <v>0</v>
      </c>
    </row>
    <row r="3398">
      <c r="A3398" s="0" t="inlineStr">
        <is>
          <t xml:space="preserve">2026-07-07</t>
        </is>
      </c>
      <c r="B3398" s="16">
        <v>46210</v>
      </c>
      <c r="C3398" s="8">
        <v>110.39</v>
      </c>
      <c r="D3398" s="4">
        <v>140405927</v>
      </c>
      <c r="E3398" s="0" t="str">
        <f>"jul26"</f>
        <v>jul26</v>
      </c>
      <c r="F3398" s="4">
        <v>0</v>
      </c>
    </row>
    <row r="3399">
      <c r="A3399" s="0" t="inlineStr">
        <is>
          <t xml:space="preserve">2026-07-08</t>
        </is>
      </c>
      <c r="B3399" s="16">
        <v>46211</v>
      </c>
      <c r="C3399" s="8">
        <v>110.24</v>
      </c>
      <c r="D3399" s="4">
        <v>105488100</v>
      </c>
      <c r="E3399" s="0" t="str">
        <f>"jul26"</f>
        <v>jul26</v>
      </c>
      <c r="F3399" s="4">
        <v>0</v>
      </c>
    </row>
    <row r="3400">
      <c r="A3400" s="0" t="inlineStr">
        <is>
          <t xml:space="preserve">2026-07-09</t>
        </is>
      </c>
      <c r="B3400" s="16">
        <v>46212</v>
      </c>
      <c r="C3400" s="8">
        <v>112.54</v>
      </c>
      <c r="D3400" s="4">
        <v>99352500</v>
      </c>
      <c r="E3400" s="0" t="str">
        <f>"jul26"</f>
        <v>jul26</v>
      </c>
      <c r="F3400" s="4">
        <v>0</v>
      </c>
    </row>
    <row r="3401">
      <c r="A3401" s="0" t="inlineStr">
        <is>
          <t xml:space="preserve">2026-07-10</t>
        </is>
      </c>
      <c r="B3401" s="16">
        <v>46213</v>
      </c>
      <c r="C3401" s="8">
        <v>109.84</v>
      </c>
      <c r="D3401" s="4">
        <v>70846601</v>
      </c>
      <c r="E3401" s="0" t="str">
        <f>"jul26"</f>
        <v>jul26</v>
      </c>
      <c r="F3401" s="4">
        <v>0</v>
      </c>
    </row>
    <row r="3402">
      <c r="A3402" s="0" t="inlineStr">
        <is>
          <t xml:space="preserve">2026-07-13</t>
        </is>
      </c>
      <c r="B3402" s="16">
        <v>46216</v>
      </c>
      <c r="C3402" s="8">
        <v>103.12</v>
      </c>
      <c r="D3402" s="4">
        <v>100988800</v>
      </c>
      <c r="E3402" s="0" t="str">
        <f>"jul26"</f>
        <v>jul26</v>
      </c>
      <c r="F3402" s="4">
        <v>0</v>
      </c>
    </row>
    <row r="3403">
      <c r="A3403" s="0" t="inlineStr">
        <is>
          <t xml:space="preserve">2026-07-14</t>
        </is>
      </c>
      <c r="B3403" s="16">
        <v>46217</v>
      </c>
      <c r="C3403" s="8">
        <v>107.76</v>
      </c>
      <c r="D3403" s="4">
        <v>91129016</v>
      </c>
      <c r="E3403" s="0" t="str">
        <f>"jul26"</f>
        <v>jul26</v>
      </c>
      <c r="F3403" s="4">
        <v>0</v>
      </c>
    </row>
    <row r="3404">
      <c r="A3404" s="0" t="inlineStr">
        <is>
          <t xml:space="preserve">2026-07-15</t>
        </is>
      </c>
      <c r="B3404" s="16">
        <v>46218</v>
      </c>
      <c r="C3404" s="8">
        <v>102.99</v>
      </c>
      <c r="D3404" s="4">
        <v>120625500</v>
      </c>
      <c r="E3404" s="0" t="str">
        <f>"jul26"</f>
        <v>jul26</v>
      </c>
      <c r="F3404" s="4">
        <v>0</v>
      </c>
    </row>
    <row r="3405">
      <c r="A3405" s="0" t="inlineStr">
        <is>
          <t xml:space="preserve">2026-07-16</t>
        </is>
      </c>
      <c r="B3405" s="16">
        <v>46219</v>
      </c>
      <c r="C3405" s="8">
        <v>96.98</v>
      </c>
      <c r="D3405" s="4">
        <v>107742913</v>
      </c>
      <c r="E3405" s="0" t="str">
        <f>"jul26"</f>
        <v>jul26</v>
      </c>
      <c r="F3405" s="4">
        <v>0</v>
      </c>
    </row>
    <row r="3406">
      <c r="A3406" s="0" t="inlineStr">
        <is>
          <t xml:space="preserve">2026-07-17</t>
        </is>
      </c>
      <c r="B3406" s="16">
        <v>46220</v>
      </c>
      <c r="C3406" s="8">
        <v>95.04</v>
      </c>
      <c r="D3406" s="4">
        <v>126779308</v>
      </c>
      <c r="E3406" s="0" t="str">
        <f>"jul26"</f>
        <v>jul26</v>
      </c>
      <c r="F3406" s="4">
        <v>0</v>
      </c>
    </row>
    <row r="3407">
      <c r="A3407" s="0" t="inlineStr">
        <is>
          <t xml:space="preserve">2026-07-20</t>
        </is>
      </c>
      <c r="B3407" s="16">
        <v>46223</v>
      </c>
      <c r="C3407" s="8">
        <v>97.06</v>
      </c>
      <c r="D3407" s="4">
        <v>89741400</v>
      </c>
      <c r="E3407" s="0" t="str">
        <f>"jul26"</f>
        <v>jul26</v>
      </c>
      <c r="F3407" s="4">
        <v>0</v>
      </c>
    </row>
    <row r="3408">
      <c r="A3408" s="0" t="inlineStr">
        <is>
          <t xml:space="preserve">2026-07-21</t>
        </is>
      </c>
      <c r="B3408" s="16">
        <v>46224</v>
      </c>
      <c r="C3408" s="8">
        <v>105.45</v>
      </c>
      <c r="D3408" s="4">
        <v>105429400</v>
      </c>
      <c r="E3408" s="0" t="str">
        <f>"jul26"</f>
        <v>jul26</v>
      </c>
      <c r="F3408" s="4">
        <v>0</v>
      </c>
    </row>
    <row r="3409">
      <c r="A3409" s="0" t="inlineStr">
        <is>
          <t xml:space="preserve">2026-07-22</t>
        </is>
      </c>
      <c r="B3409" s="16">
        <v>46225</v>
      </c>
      <c r="C3409" s="8">
        <v>102.62</v>
      </c>
      <c r="D3409" s="4">
        <v>78431041</v>
      </c>
      <c r="E3409" s="0" t="str">
        <f>"jul26"</f>
        <v>jul26</v>
      </c>
      <c r="F3409" s="4">
        <v>0</v>
      </c>
    </row>
    <row r="3410">
      <c r="A3410" s="0" t="inlineStr">
        <is>
          <t xml:space="preserve">2026-07-23</t>
        </is>
      </c>
      <c r="B3410" s="16">
        <v>46226</v>
      </c>
      <c r="C3410" s="8">
        <v>100.23</v>
      </c>
      <c r="D3410" s="4">
        <v>140806900</v>
      </c>
      <c r="E3410" s="0" t="str">
        <f>"jul26"</f>
        <v>jul26</v>
      </c>
      <c r="F3410" s="4">
        <v>0</v>
      </c>
    </row>
    <row r="3411">
      <c r="A3411" s="0" t="inlineStr">
        <is>
          <t xml:space="preserve">2026-07-24</t>
        </is>
      </c>
      <c r="B3411" s="16">
        <v>46227</v>
      </c>
      <c r="C3411" s="8">
        <v>92.32</v>
      </c>
      <c r="D3411" s="4">
        <v>181132900</v>
      </c>
      <c r="E3411" s="0" t="str">
        <f>"jul26"</f>
        <v>jul26</v>
      </c>
      <c r="F3411" s="4">
        <v>0</v>
      </c>
    </row>
    <row r="3412">
      <c r="A3412" s="0" t="inlineStr">
        <is>
          <t xml:space="preserve">2026-07-27</t>
        </is>
      </c>
      <c r="B3412" s="16">
        <v>46230</v>
      </c>
      <c r="C3412" s="8">
        <v>91.67</v>
      </c>
      <c r="D3412" s="4">
        <v>133247300</v>
      </c>
      <c r="E3412" s="0" t="str">
        <f>"jul26"</f>
        <v>jul26</v>
      </c>
      <c r="F3412" s="4">
        <v>0</v>
      </c>
    </row>
    <row r="3413">
      <c r="A3413" s="0" t="inlineStr">
        <is>
          <t xml:space="preserve">2026-07-28</t>
        </is>
      </c>
      <c r="B3413" s="16">
        <v>46231</v>
      </c>
      <c r="C3413" s="8">
        <v>86.3</v>
      </c>
      <c r="D3413" s="4">
        <v>154346700</v>
      </c>
      <c r="E3413" s="0" t="str">
        <f>"jul26"</f>
        <v>jul26</v>
      </c>
      <c r="F3413" s="4">
        <v>0</v>
      </c>
    </row>
    <row r="3414">
      <c r="A3414" s="0" t="inlineStr">
        <is>
          <t xml:space="preserve">2026-07-29</t>
        </is>
      </c>
      <c r="B3414" s="16">
        <v>46232</v>
      </c>
      <c r="C3414" s="8">
        <v>81.88</v>
      </c>
      <c r="D3414" s="4">
        <v>152394600</v>
      </c>
      <c r="E3414" s="0" t="str">
        <f>"jul26"</f>
        <v>jul26</v>
      </c>
      <c r="F3414" s="4">
        <v>0</v>
      </c>
    </row>
    <row r="3415">
      <c r="A3415" s="0" t="inlineStr">
        <is>
          <t xml:space="preserve">2026-07-30</t>
        </is>
      </c>
      <c r="B3415" s="16">
        <v>46233</v>
      </c>
      <c r="C3415" s="8">
        <v>91.13</v>
      </c>
      <c r="D3415" s="4">
        <v>140322600</v>
      </c>
      <c r="E3415" s="0" t="str">
        <f>"jul26"</f>
        <v>jul26</v>
      </c>
      <c r="F3415" s="4">
        <v>0</v>
      </c>
    </row>
    <row r="3416">
      <c r="A3416" s="0" t="inlineStr">
        <is>
          <t xml:space="preserve">2026-07-31</t>
        </is>
      </c>
      <c r="B3416" s="16">
        <v>46234</v>
      </c>
      <c r="C3416" s="8">
        <v>90.2</v>
      </c>
      <c r="D3416" s="4">
        <v>109039502</v>
      </c>
      <c r="E3416" s="0" t="str">
        <f>"jul26"</f>
        <v>jul26</v>
      </c>
      <c r="F3416" s="4">
        <v>1</v>
      </c>
    </row>
    <row r="3417">
      <c r="A3417" s="0" t="inlineStr">
        <is>
          <t xml:space="preserve">2026-08-03</t>
        </is>
      </c>
      <c r="B3417" s="16">
        <v>46237</v>
      </c>
      <c r="C3417" s="8">
        <v>91</v>
      </c>
      <c r="D3417" s="4">
        <v>96633640</v>
      </c>
      <c r="E3417" s="0" t="str">
        <f>"aug26"</f>
        <v>aug26</v>
      </c>
      <c r="F3417" s="4">
        <v>0</v>
      </c>
    </row>
    <row r="3418">
      <c r="A3418" s="0" t="inlineStr">
        <is>
          <t xml:space="preserve">2026-08-04</t>
        </is>
      </c>
      <c r="B3418" s="16">
        <v>46238</v>
      </c>
      <c r="C3418" s="8">
        <v>100.86</v>
      </c>
      <c r="D3418" s="4">
        <v>124355100</v>
      </c>
      <c r="E3418" s="0" t="str">
        <f>"aug26"</f>
        <v>aug26</v>
      </c>
      <c r="F3418" s="4">
        <v>0</v>
      </c>
    </row>
    <row r="3419">
      <c r="A3419" s="0" t="inlineStr">
        <is>
          <t xml:space="preserve">2026-08-05</t>
        </is>
      </c>
      <c r="B3419" s="16">
        <v>46239</v>
      </c>
      <c r="C3419" s="8">
        <v>101.06</v>
      </c>
      <c r="D3419" s="4">
        <v>85388400</v>
      </c>
      <c r="E3419" s="0" t="str">
        <f>"aug26"</f>
        <v>aug26</v>
      </c>
      <c r="F3419" s="4">
        <v>0</v>
      </c>
    </row>
    <row r="3420">
      <c r="A3420" s="0" t="inlineStr">
        <is>
          <t xml:space="preserve">2026-08-06</t>
        </is>
      </c>
      <c r="B3420" s="16">
        <v>46240</v>
      </c>
      <c r="C3420" s="8">
        <v>99.81</v>
      </c>
      <c r="D3420" s="4">
        <v>78088124</v>
      </c>
      <c r="E3420" s="0" t="str">
        <f>"aug26"</f>
        <v>aug26</v>
      </c>
      <c r="F3420" s="4">
        <v>0</v>
      </c>
    </row>
    <row r="3421">
      <c r="A3421" s="0" t="inlineStr">
        <is>
          <t xml:space="preserve">2026-08-07</t>
        </is>
      </c>
      <c r="B3421" s="16">
        <v>46241</v>
      </c>
      <c r="C3421" s="8">
        <v>101.65</v>
      </c>
      <c r="D3421" s="4">
        <v>76760636</v>
      </c>
      <c r="E3421" s="0" t="str">
        <f>"aug26"</f>
        <v>aug26</v>
      </c>
      <c r="F3421" s="4">
        <v>0</v>
      </c>
    </row>
    <row r="3422">
      <c r="A3422" s="0" t="inlineStr">
        <is>
          <t xml:space="preserve">2026-08-10</t>
        </is>
      </c>
      <c r="B3422" s="16">
        <v>46244</v>
      </c>
      <c r="C3422" s="8">
        <v>97.52</v>
      </c>
      <c r="D3422" s="4">
        <v>101153438</v>
      </c>
      <c r="E3422" s="0" t="str">
        <f>"aug26"</f>
        <v>aug26</v>
      </c>
      <c r="F3422" s="4">
        <v>0</v>
      </c>
    </row>
    <row r="3423">
      <c r="A3423" s="0" t="inlineStr">
        <is>
          <t xml:space="preserve">2026-08-11</t>
        </is>
      </c>
      <c r="B3423" s="16">
        <v>46245</v>
      </c>
      <c r="C3423" s="8">
        <v>97.71</v>
      </c>
      <c r="D3423" s="4">
        <v>164063600</v>
      </c>
      <c r="E3423" s="0" t="str">
        <f>"aug26"</f>
        <v>aug26</v>
      </c>
      <c r="F3423" s="4">
        <v>0</v>
      </c>
    </row>
    <row r="3424">
      <c r="A3424" s="0" t="inlineStr">
        <is>
          <t xml:space="preserve">2026-08-12</t>
        </is>
      </c>
      <c r="B3424" s="16">
        <v>46246</v>
      </c>
      <c r="C3424" s="8">
        <v>100.95</v>
      </c>
      <c r="D3424" s="4">
        <v>162446700</v>
      </c>
      <c r="E3424" s="0" t="str">
        <f>"aug26"</f>
        <v>aug26</v>
      </c>
      <c r="F3424" s="4">
        <v>0</v>
      </c>
    </row>
    <row r="3425">
      <c r="A3425" s="0" t="inlineStr">
        <is>
          <t xml:space="preserve">2026-08-13</t>
        </is>
      </c>
      <c r="B3425" s="16">
        <v>46247</v>
      </c>
      <c r="C3425" s="8">
        <v>104.56</v>
      </c>
      <c r="D3425" s="4">
        <v>116837600</v>
      </c>
      <c r="E3425" s="0" t="str">
        <f>"aug26"</f>
        <v>aug26</v>
      </c>
      <c r="F3425" s="4">
        <v>0</v>
      </c>
    </row>
    <row r="3426">
      <c r="A3426" s="0" t="inlineStr">
        <is>
          <t xml:space="preserve">2026-08-14</t>
        </is>
      </c>
      <c r="B3426" s="16">
        <v>46248</v>
      </c>
      <c r="C3426" s="8">
        <v>102.5</v>
      </c>
      <c r="D3426" s="4">
        <v>95387502</v>
      </c>
      <c r="E3426" s="0" t="str">
        <f>"aug26"</f>
        <v>aug26</v>
      </c>
      <c r="F3426" s="4">
        <v>0</v>
      </c>
    </row>
    <row r="3427">
      <c r="A3427" s="0" t="inlineStr">
        <is>
          <t xml:space="preserve">2026-08-17</t>
        </is>
      </c>
      <c r="B3427" s="16">
        <v>46251</v>
      </c>
      <c r="C3427" s="8">
        <v>103.49</v>
      </c>
      <c r="D3427" s="4">
        <v>88616832</v>
      </c>
      <c r="E3427" s="0" t="str">
        <f>"aug26"</f>
        <v>aug26</v>
      </c>
      <c r="F3427" s="4">
        <v>0</v>
      </c>
    </row>
    <row r="3428">
      <c r="A3428" s="0" t="inlineStr">
        <is>
          <t xml:space="preserve">2026-08-18</t>
        </is>
      </c>
      <c r="B3428" s="16">
        <v>46252</v>
      </c>
      <c r="C3428" s="8">
        <v>96.69</v>
      </c>
      <c r="D3428" s="4">
        <v>121969500</v>
      </c>
      <c r="E3428" s="0" t="str">
        <f>"aug26"</f>
        <v>aug26</v>
      </c>
      <c r="F3428" s="4">
        <v>0</v>
      </c>
    </row>
    <row r="3429">
      <c r="A3429" s="0" t="inlineStr">
        <is>
          <t xml:space="preserve">2026-08-19</t>
        </is>
      </c>
      <c r="B3429" s="16">
        <v>46253</v>
      </c>
      <c r="C3429" s="8">
        <v>92.8</v>
      </c>
      <c r="D3429" s="4">
        <v>110268648</v>
      </c>
      <c r="E3429" s="0" t="str">
        <f>"aug26"</f>
        <v>aug26</v>
      </c>
      <c r="F3429" s="4">
        <v>0</v>
      </c>
    </row>
    <row r="3430">
      <c r="A3430" s="0" t="inlineStr">
        <is>
          <t xml:space="preserve">2026-08-20</t>
        </is>
      </c>
      <c r="B3430" s="16">
        <v>46254</v>
      </c>
      <c r="C3430" s="8">
        <v>92.13</v>
      </c>
      <c r="D3430" s="4">
        <v>85654715</v>
      </c>
      <c r="E3430" s="0" t="str">
        <f>"aug26"</f>
        <v>aug26</v>
      </c>
      <c r="F3430" s="4">
        <v>0</v>
      </c>
    </row>
    <row r="3431">
      <c r="A3431" s="0" t="inlineStr">
        <is>
          <t xml:space="preserve">2026-08-21</t>
        </is>
      </c>
      <c r="B3431" s="16">
        <v>46255</v>
      </c>
      <c r="C3431" s="8">
        <v>90.07</v>
      </c>
      <c r="D3431" s="4">
        <v>91670104</v>
      </c>
      <c r="E3431" s="0" t="str">
        <f>"aug26"</f>
        <v>aug26</v>
      </c>
      <c r="F3431" s="4">
        <v>0</v>
      </c>
    </row>
    <row r="3432">
      <c r="A3432" s="0" t="inlineStr">
        <is>
          <t xml:space="preserve">2026-08-24</t>
        </is>
      </c>
      <c r="B3432" s="16">
        <v>46258</v>
      </c>
      <c r="C3432" s="8">
        <v>87.26</v>
      </c>
      <c r="D3432" s="4">
        <v>96903400</v>
      </c>
      <c r="E3432" s="0" t="str">
        <f>"aug26"</f>
        <v>aug26</v>
      </c>
      <c r="F3432" s="4">
        <v>0</v>
      </c>
    </row>
    <row r="3433">
      <c r="A3433" s="0" t="inlineStr">
        <is>
          <t xml:space="preserve">2026-08-25</t>
        </is>
      </c>
      <c r="B3433" s="16">
        <v>46259</v>
      </c>
      <c r="C3433" s="8">
        <v>87.48</v>
      </c>
      <c r="D3433" s="4">
        <v>81853821</v>
      </c>
      <c r="E3433" s="0" t="str">
        <f>"aug26"</f>
        <v>aug26</v>
      </c>
      <c r="F3433" s="4">
        <v>0</v>
      </c>
    </row>
    <row r="3434">
      <c r="A3434" s="0" t="inlineStr">
        <is>
          <t xml:space="preserve">2026-08-26</t>
        </is>
      </c>
      <c r="B3434" s="16">
        <v>46260</v>
      </c>
      <c r="C3434" s="8">
        <v>88.24</v>
      </c>
      <c r="D3434" s="4">
        <v>75752800</v>
      </c>
      <c r="E3434" s="0" t="str">
        <f>"aug26"</f>
        <v>aug26</v>
      </c>
      <c r="F3434" s="4">
        <v>0</v>
      </c>
    </row>
    <row r="3435">
      <c r="A3435" s="0" t="inlineStr">
        <is>
          <t xml:space="preserve">2026-08-27</t>
        </is>
      </c>
      <c r="B3435" s="16">
        <v>46261</v>
      </c>
      <c r="C3435" s="8">
        <v>92.09</v>
      </c>
      <c r="D3435" s="4">
        <v>100556800</v>
      </c>
      <c r="E3435" s="0" t="str">
        <f>"aug26"</f>
        <v>aug26</v>
      </c>
      <c r="F3435" s="4">
        <v>0</v>
      </c>
    </row>
    <row r="3436">
      <c r="A3436" s="0" t="inlineStr">
        <is>
          <t xml:space="preserve">2026-08-28</t>
        </is>
      </c>
      <c r="B3436" s="16">
        <v>46262</v>
      </c>
      <c r="C3436" s="8">
        <v>89.47</v>
      </c>
      <c r="D3436" s="4">
        <v>86172600</v>
      </c>
      <c r="E3436" s="0" t="str">
        <f>"aug26"</f>
        <v>aug26</v>
      </c>
      <c r="F3436" s="4">
        <v>0</v>
      </c>
    </row>
    <row r="3437">
      <c r="A3437" s="0" t="inlineStr">
        <is>
          <t xml:space="preserve">2026-08-31</t>
        </is>
      </c>
      <c r="B3437" s="16">
        <v>46265</v>
      </c>
      <c r="C3437" s="8">
        <v>89.51</v>
      </c>
      <c r="D3437" s="4">
        <v>65188218</v>
      </c>
      <c r="E3437" s="0" t="str">
        <f>"aug26"</f>
        <v>aug26</v>
      </c>
      <c r="F3437" s="4">
        <v>1</v>
      </c>
    </row>
    <row r="3438">
      <c r="A3438" s="0" t="inlineStr">
        <is>
          <t xml:space="preserve">2026-09-01</t>
        </is>
      </c>
      <c r="B3438" s="16">
        <v>46266</v>
      </c>
      <c r="C3438" s="8">
        <v>88.97</v>
      </c>
      <c r="D3438" s="4">
        <v>73962100</v>
      </c>
      <c r="E3438" s="0" t="str">
        <f>"sep26"</f>
        <v>sep26</v>
      </c>
      <c r="F3438" s="4">
        <v>0</v>
      </c>
    </row>
    <row r="3439">
      <c r="A3439" s="0" t="inlineStr">
        <is>
          <t xml:space="preserve">2026-09-02</t>
        </is>
      </c>
      <c r="B3439" s="16">
        <v>46267</v>
      </c>
      <c r="C3439" s="8">
        <v>90.05</v>
      </c>
      <c r="D3439" s="4">
        <v>61554546</v>
      </c>
      <c r="E3439" s="0" t="str">
        <f>"sep26"</f>
        <v>sep26</v>
      </c>
      <c r="F3439" s="4">
        <v>0</v>
      </c>
    </row>
    <row r="3440">
      <c r="A3440" s="0" t="inlineStr">
        <is>
          <t xml:space="preserve">2026-09-03</t>
        </is>
      </c>
      <c r="B3440" s="16">
        <v>46268</v>
      </c>
      <c r="C3440" s="8">
        <v>91.67</v>
      </c>
      <c r="D3440" s="4">
        <v>79927800</v>
      </c>
      <c r="E3440" s="0" t="str">
        <f>"sep26"</f>
        <v>sep26</v>
      </c>
      <c r="F3440" s="4">
        <v>0</v>
      </c>
    </row>
    <row r="3441">
      <c r="A3441" s="0" t="inlineStr">
        <is>
          <t xml:space="preserve">2026-09-04</t>
        </is>
      </c>
      <c r="B3441" s="16">
        <v>46269</v>
      </c>
      <c r="C3441" s="8">
        <v>95.8</v>
      </c>
      <c r="D3441" s="4">
        <v>97654325</v>
      </c>
      <c r="E3441" s="0" t="str">
        <f>"sep26"</f>
        <v>sep26</v>
      </c>
      <c r="F3441" s="4">
        <v>0</v>
      </c>
    </row>
    <row r="3442">
      <c r="A3442" s="0" t="inlineStr">
        <is>
          <t xml:space="preserve">2026-09-08</t>
        </is>
      </c>
      <c r="B3442" s="16">
        <v>46273</v>
      </c>
      <c r="C3442" s="8">
        <v>104.47</v>
      </c>
      <c r="D3442" s="4">
        <v>140269300</v>
      </c>
      <c r="E3442" s="0" t="str">
        <f>"sep26"</f>
        <v>sep26</v>
      </c>
      <c r="F3442" s="4">
        <v>0</v>
      </c>
    </row>
    <row r="3443">
      <c r="A3443" s="0" t="inlineStr">
        <is>
          <t xml:space="preserve">2026-09-09</t>
        </is>
      </c>
      <c r="B3443" s="16">
        <v>46274</v>
      </c>
      <c r="C3443" s="8">
        <v>106.24</v>
      </c>
      <c r="D3443" s="4">
        <v>96891400</v>
      </c>
      <c r="E3443" s="0" t="str">
        <f>"sep26"</f>
        <v>sep26</v>
      </c>
      <c r="F3443" s="4">
        <v>0</v>
      </c>
    </row>
    <row r="3444">
      <c r="A3444" s="0" t="inlineStr">
        <is>
          <t xml:space="preserve">2026-09-10</t>
        </is>
      </c>
      <c r="B3444" s="16">
        <v>46275</v>
      </c>
      <c r="C3444" s="8">
        <v>100.32</v>
      </c>
      <c r="D3444" s="4">
        <v>96887100</v>
      </c>
      <c r="E3444" s="0" t="str">
        <f>"sep26"</f>
        <v>sep26</v>
      </c>
      <c r="F3444" s="4">
        <v>0</v>
      </c>
    </row>
    <row r="3445">
      <c r="A3445" s="0" t="inlineStr">
        <is>
          <t xml:space="preserve">2026-09-11</t>
        </is>
      </c>
      <c r="B3445" s="16">
        <v>46276</v>
      </c>
      <c r="C3445" s="8">
        <v>102.94</v>
      </c>
      <c r="D3445" s="4">
        <v>86990400</v>
      </c>
      <c r="E3445" s="0" t="str">
        <f>"sep26"</f>
        <v>sep26</v>
      </c>
      <c r="F3445" s="4">
        <v>0</v>
      </c>
    </row>
    <row r="3446">
      <c r="A3446" s="0" t="inlineStr">
        <is>
          <t xml:space="preserve">2026-09-14</t>
        </is>
      </c>
      <c r="B3446" s="16">
        <v>46279</v>
      </c>
      <c r="C3446" s="8">
        <v>97.19</v>
      </c>
      <c r="D3446" s="4">
        <v>96459700</v>
      </c>
      <c r="E3446" s="0" t="str">
        <f>"sep26"</f>
        <v>sep26</v>
      </c>
      <c r="F3446" s="4">
        <v>0</v>
      </c>
    </row>
    <row r="3447">
      <c r="A3447" s="0" t="inlineStr">
        <is>
          <t xml:space="preserve">2026-09-15</t>
        </is>
      </c>
      <c r="B3447" s="16">
        <v>46280</v>
      </c>
      <c r="C3447" s="8">
        <v>97.14</v>
      </c>
      <c r="D3447" s="4">
        <v>84999321</v>
      </c>
      <c r="E3447" s="0" t="str">
        <f>"sep26"</f>
        <v>sep26</v>
      </c>
      <c r="F3447" s="4">
        <v>0</v>
      </c>
    </row>
    <row r="3448">
      <c r="A3448" s="0" t="inlineStr">
        <is>
          <t xml:space="preserve">2026-09-16</t>
        </is>
      </c>
      <c r="B3448" s="16">
        <v>46281</v>
      </c>
      <c r="C3448" s="8">
        <v>101.05</v>
      </c>
      <c r="D3448" s="4">
        <v>119923600</v>
      </c>
      <c r="E3448" s="0" t="str">
        <f>"sep26"</f>
        <v>sep26</v>
      </c>
      <c r="F3448" s="4">
        <v>0</v>
      </c>
    </row>
    <row r="3449">
      <c r="A3449" s="0" t="inlineStr">
        <is>
          <t xml:space="preserve">2026-09-17</t>
        </is>
      </c>
      <c r="B3449" s="16">
        <v>46282</v>
      </c>
      <c r="C3449" s="8">
        <v>108.8</v>
      </c>
      <c r="D3449" s="4">
        <v>149726000</v>
      </c>
      <c r="E3449" s="0" t="str">
        <f>"sep26"</f>
        <v>sep26</v>
      </c>
      <c r="F3449" s="4">
        <v>0</v>
      </c>
    </row>
    <row r="3450">
      <c r="A3450" s="0" t="inlineStr">
        <is>
          <t xml:space="preserve">2026-09-18</t>
        </is>
      </c>
      <c r="B3450" s="16">
        <v>46283</v>
      </c>
      <c r="C3450" s="8">
        <v>108.6</v>
      </c>
      <c r="D3450" s="4">
        <v>174996700</v>
      </c>
      <c r="E3450" s="0" t="str">
        <f>"sep26"</f>
        <v>sep26</v>
      </c>
      <c r="F3450" s="4">
        <v>0</v>
      </c>
    </row>
    <row r="3451">
      <c r="A3451" s="0" t="inlineStr">
        <is>
          <t xml:space="preserve">2026-09-21</t>
        </is>
      </c>
      <c r="B3451" s="16">
        <v>46286</v>
      </c>
      <c r="C3451" s="8">
        <v>121.78</v>
      </c>
      <c r="D3451" s="4">
        <v>191638400</v>
      </c>
      <c r="E3451" s="0" t="str">
        <f>"sep26"</f>
        <v>sep26</v>
      </c>
      <c r="F3451" s="4">
        <v>0</v>
      </c>
    </row>
    <row r="3452">
      <c r="A3452" s="0" t="inlineStr">
        <is>
          <t xml:space="preserve">2026-09-22</t>
        </is>
      </c>
      <c r="B3452" s="16">
        <v>46287</v>
      </c>
      <c r="C3452" s="8">
        <v>123.86</v>
      </c>
      <c r="D3452" s="4">
        <v>108379400</v>
      </c>
      <c r="E3452" s="0" t="str">
        <f>"sep26"</f>
        <v>sep26</v>
      </c>
      <c r="F3452" s="4">
        <v>0</v>
      </c>
    </row>
    <row r="3453">
      <c r="A3453" s="0" t="inlineStr">
        <is>
          <t xml:space="preserve">2026-09-23</t>
        </is>
      </c>
      <c r="B3453" s="16">
        <v>46288</v>
      </c>
      <c r="C3453" s="8">
        <v>122.6</v>
      </c>
      <c r="D3453" s="4">
        <v>84199525</v>
      </c>
      <c r="E3453" s="0" t="str">
        <f>"sep26"</f>
        <v>sep26</v>
      </c>
      <c r="F3453" s="4">
        <v>1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role</t>
        </is>
      </c>
      <c r="D1" s="1" t="inlineStr">
        <is>
          <t xml:space="preserve">start</t>
        </is>
      </c>
      <c r="E1" s="1" t="inlineStr">
        <is>
          <t xml:space="preserve">end</t>
        </is>
      </c>
      <c r="F1" s="1" t="inlineStr">
        <is>
          <t xml:space="preserve">note</t>
        </is>
      </c>
    </row>
    <row r="2">
      <c r="A2" s="0" t="inlineStr">
        <is>
          <t xml:space="preserve">krzanich</t>
        </is>
      </c>
      <c r="B2" s="0" t="inlineStr">
        <is>
          <t xml:space="preserve">Brian Krzanich</t>
        </is>
      </c>
      <c r="C2" s="0" t="inlineStr">
        <is>
          <t xml:space="preserve">CEO</t>
        </is>
      </c>
      <c r="D2" s="0" t="inlineStr">
        <is>
          <t xml:space="preserve">may13</t>
        </is>
      </c>
      <c r="E2" s="0" t="inlineStr">
        <is>
          <t xml:space="preserve">jun18</t>
        </is>
      </c>
      <c r="F2" s="0" t="inlineStr">
        <is>
          <t xml:space="preserve">Promoted from COO; resigned June 2018.</t>
        </is>
      </c>
    </row>
    <row r="3">
      <c r="A3" s="0" t="inlineStr">
        <is>
          <t xml:space="preserve">swan_interim</t>
        </is>
      </c>
      <c r="B3" s="0" t="inlineStr">
        <is>
          <t xml:space="preserve">Bob Swan (interim)</t>
        </is>
      </c>
      <c r="C3" s="0" t="inlineStr">
        <is>
          <t xml:space="preserve">Interim CEO</t>
        </is>
      </c>
      <c r="D3" s="0" t="inlineStr">
        <is>
          <t xml:space="preserve">jun18</t>
        </is>
      </c>
      <c r="E3" s="0" t="inlineStr">
        <is>
          <t xml:space="preserve">jan19</t>
        </is>
      </c>
      <c r="F3" s="0" t="inlineStr">
        <is>
          <t xml:space="preserve">CFO named interim CEO.</t>
        </is>
      </c>
    </row>
    <row r="4">
      <c r="A4" s="0" t="inlineStr">
        <is>
          <t xml:space="preserve">swan</t>
        </is>
      </c>
      <c r="B4" s="0" t="inlineStr">
        <is>
          <t xml:space="preserve">Bob Swan</t>
        </is>
      </c>
      <c r="C4" s="0" t="inlineStr">
        <is>
          <t xml:space="preserve">CEO</t>
        </is>
      </c>
      <c r="D4" s="0" t="inlineStr">
        <is>
          <t xml:space="preserve">jan19</t>
        </is>
      </c>
      <c r="E4" s="0" t="inlineStr">
        <is>
          <t xml:space="preserve">feb21</t>
        </is>
      </c>
      <c r="F4" s="0" t="inlineStr">
        <is>
          <t xml:space="preserve">Made permanent January 2019.</t>
        </is>
      </c>
    </row>
    <row r="5">
      <c r="A5" s="0" t="inlineStr">
        <is>
          <t xml:space="preserve">gelsinger</t>
        </is>
      </c>
      <c r="B5" s="0" t="inlineStr">
        <is>
          <t xml:space="preserve">Pat Gelsinger</t>
        </is>
      </c>
      <c r="C5" s="0" t="inlineStr">
        <is>
          <t xml:space="preserve">CEO</t>
        </is>
      </c>
      <c r="D5" s="0" t="inlineStr">
        <is>
          <t xml:space="preserve">feb21</t>
        </is>
      </c>
      <c r="E5" s="0" t="inlineStr">
        <is>
          <t xml:space="preserve">dec24</t>
        </is>
      </c>
      <c r="F5" s="0" t="inlineStr">
        <is>
          <t xml:space="preserve">Returned from VMware; IDM 2.0 strategy; retired December 2024.</t>
        </is>
      </c>
    </row>
    <row r="6">
      <c r="A6" s="0" t="inlineStr">
        <is>
          <t xml:space="preserve">interim_2024</t>
        </is>
      </c>
      <c r="B6" s="0" t="inlineStr">
        <is>
          <t xml:space="preserve">Zinsner and Holthaus (interim)</t>
        </is>
      </c>
      <c r="C6" s="0" t="inlineStr">
        <is>
          <t xml:space="preserve">Interim co-CEOs</t>
        </is>
      </c>
      <c r="D6" s="0" t="inlineStr">
        <is>
          <t xml:space="preserve">dec24</t>
        </is>
      </c>
      <c r="E6" s="0" t="inlineStr">
        <is>
          <t xml:space="preserve">mar25</t>
        </is>
      </c>
      <c r="F6" s="0" t="inlineStr">
        <is>
          <t xml:space="preserve">CFO and products chief as interim co-CEOs.</t>
        </is>
      </c>
    </row>
    <row r="7">
      <c r="A7" s="0" t="inlineStr">
        <is>
          <t xml:space="preserve">tan</t>
        </is>
      </c>
      <c r="B7" s="0" t="inlineStr">
        <is>
          <t xml:space="preserve">Lip-Bu Tan</t>
        </is>
      </c>
      <c r="C7" s="0" t="inlineStr">
        <is>
          <t xml:space="preserve">CEO</t>
        </is>
      </c>
      <c r="D7" s="0" t="inlineStr">
        <is>
          <t xml:space="preserve">mar25</t>
        </is>
      </c>
      <c r="E7" s="0" t="inlineStr">
        <is>
          <t xml:space="preserve">sep26</t>
        </is>
      </c>
      <c r="F7" s="0" t="inlineStr">
        <is>
          <t xml:space="preserve">Appointed March 2025; tenure measured to 2026-09-23.</t>
        </is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close</t>
        </is>
      </c>
      <c r="B2" s="0" t="inlineStr">
        <is>
          <t xml:space="preserve">Month-end close ($)</t>
        </is>
      </c>
      <c r="C2" s="0"/>
    </row>
    <row r="3">
      <c r="A3" s="0" t="inlineStr">
        <is>
          <t xml:space="preserve">high</t>
        </is>
      </c>
      <c r="B3" s="0" t="inlineStr">
        <is>
          <t xml:space="preserve">Monthly high ($)</t>
        </is>
      </c>
      <c r="C3" s="0"/>
    </row>
    <row r="4">
      <c r="A4" s="0" t="inlineStr">
        <is>
          <t xml:space="preserve">low</t>
        </is>
      </c>
      <c r="B4" s="0" t="inlineStr">
        <is>
          <t xml:space="preserve">Monthly low ($)</t>
        </is>
      </c>
      <c r="C4" s="0"/>
    </row>
    <row r="5">
      <c r="A5" s="0" t="inlineStr">
        <is>
          <t xml:space="preserve">avg</t>
        </is>
      </c>
      <c r="B5" s="0" t="inlineStr">
        <is>
          <t xml:space="preserve">Monthly average ($)</t>
        </is>
      </c>
      <c r="C5" s="0"/>
    </row>
    <row r="6">
      <c r="A6" s="0" t="inlineStr">
        <is>
          <t xml:space="preserve">return_mom</t>
        </is>
      </c>
      <c r="B6" s="0" t="inlineStr">
        <is>
          <t xml:space="preserve">Return, month over month</t>
        </is>
      </c>
      <c r="C6" s="0" t="inlineStr">
        <is>
          <t xml:space="preserve">percent</t>
        </is>
      </c>
    </row>
    <row r="7">
      <c r="A7" s="0" t="inlineStr">
        <is>
          <t xml:space="preserve">return_ytd</t>
        </is>
      </c>
      <c r="B7" s="0" t="inlineStr">
        <is>
          <t xml:space="preserve">Return since January 2013</t>
        </is>
      </c>
      <c r="C7" s="0" t="inlineStr">
        <is>
          <t xml:space="preserve">percent</t>
        </is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start_price</t>
        </is>
      </c>
      <c r="B2" s="0" t="inlineStr">
        <is>
          <t xml:space="preserve">Close, month of appointment ($)</t>
        </is>
      </c>
      <c r="C2" s="0"/>
    </row>
    <row r="3">
      <c r="A3" s="0" t="inlineStr">
        <is>
          <t xml:space="preserve">end_price</t>
        </is>
      </c>
      <c r="B3" s="0" t="inlineStr">
        <is>
          <t xml:space="preserve">Close, end of tenure ($)</t>
        </is>
      </c>
      <c r="C3" s="0"/>
    </row>
    <row r="4">
      <c r="A4" s="0" t="inlineStr">
        <is>
          <t xml:space="preserve">months</t>
        </is>
      </c>
      <c r="B4" s="0" t="inlineStr">
        <is>
          <t xml:space="preserve">Months in the role</t>
        </is>
      </c>
      <c r="C4" s="0"/>
    </row>
    <row r="5">
      <c r="A5" s="0" t="inlineStr">
        <is>
          <t xml:space="preserve">total_return</t>
        </is>
      </c>
      <c r="B5" s="0" t="inlineStr">
        <is>
          <t xml:space="preserve">Total return</t>
        </is>
      </c>
      <c r="C5" s="0" t="inlineStr">
        <is>
          <t xml:space="preserve">percent</t>
        </is>
      </c>
    </row>
    <row r="6">
      <c r="A6" s="0" t="inlineStr">
        <is>
          <t xml:space="preserve">annualized</t>
        </is>
      </c>
      <c r="B6" s="0" t="inlineStr">
        <is>
          <t xml:space="preserve">Annualised return</t>
        </is>
      </c>
      <c r="C6" s="0" t="inlineStr">
        <is>
          <t xml:space="preserve">percent</t>
        </is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16" customWidth="1"/>
    <col min="3" max="3" width="30" customWidth="1"/>
    <col min="4" max="4" width="70" customWidth="1"/>
    <col min="5" max="5" width="10" customWidth="1"/>
  </cols>
  <sheetData>
    <row r="1">
      <c r="A1" s="1" t="inlineStr">
        <is>
          <t xml:space="preserve">Table</t>
        </is>
      </c>
      <c r="B1" s="1" t="inlineStr">
        <is>
          <t xml:space="preserve">Target</t>
        </is>
      </c>
      <c r="C1" s="1" t="inlineStr">
        <is>
          <t xml:space="preserve">When</t>
        </is>
      </c>
      <c r="D1" s="1" t="inlineStr">
        <is>
          <t xml:space="preserve">Formula</t>
        </is>
      </c>
      <c r="E1" s="1" t="inlineStr">
        <is>
          <t xml:space="preserve">Status</t>
        </is>
      </c>
    </row>
    <row r="2">
      <c r="A2" s="0" t="inlineStr">
        <is>
          <t xml:space="preserve">prices</t>
        </is>
      </c>
      <c r="B2" s="0" t="inlineStr">
        <is>
          <t xml:space="preserve">period</t>
        </is>
      </c>
      <c r="C2" s="0"/>
      <c r="D2" s="20" t="inlineStr">
        <is>
          <t xml:space="preserve">PERIOD(date, periods)</t>
        </is>
      </c>
      <c r="E2" s="0" t="inlineStr">
        <is>
          <t xml:space="preserve">ok</t>
        </is>
      </c>
    </row>
    <row r="3">
      <c r="A3" s="0" t="inlineStr">
        <is>
          <t xml:space="preserve">stock</t>
        </is>
      </c>
      <c r="B3" s="0" t="inlineStr">
        <is>
          <t xml:space="preserve">value</t>
        </is>
      </c>
      <c r="C3" s="0" t="inlineStr">
        <is>
          <t xml:space="preserve">line = close</t>
        </is>
      </c>
      <c r="D3" s="20" t="inlineStr">
        <is>
          <t xml:space="preserve">SUM(prices.close[period=@period, month_end=1])</t>
        </is>
      </c>
      <c r="E3" s="0" t="inlineStr">
        <is>
          <t xml:space="preserve">ok</t>
        </is>
      </c>
    </row>
    <row r="4">
      <c r="A4" s="0" t="inlineStr">
        <is>
          <t xml:space="preserve">stock</t>
        </is>
      </c>
      <c r="B4" s="0" t="inlineStr">
        <is>
          <t xml:space="preserve">value</t>
        </is>
      </c>
      <c r="C4" s="0" t="inlineStr">
        <is>
          <t xml:space="preserve">line = high</t>
        </is>
      </c>
      <c r="D4" s="20" t="inlineStr">
        <is>
          <t xml:space="preserve">MAX(prices.close[period=@period])</t>
        </is>
      </c>
      <c r="E4" s="0" t="inlineStr">
        <is>
          <t xml:space="preserve">ok</t>
        </is>
      </c>
    </row>
    <row r="5">
      <c r="A5" s="0" t="inlineStr">
        <is>
          <t xml:space="preserve">stock</t>
        </is>
      </c>
      <c r="B5" s="0" t="inlineStr">
        <is>
          <t xml:space="preserve">value</t>
        </is>
      </c>
      <c r="C5" s="0" t="inlineStr">
        <is>
          <t xml:space="preserve">line = low</t>
        </is>
      </c>
      <c r="D5" s="20" t="inlineStr">
        <is>
          <t xml:space="preserve">MIN(prices.close[period=@period])</t>
        </is>
      </c>
      <c r="E5" s="0" t="inlineStr">
        <is>
          <t xml:space="preserve">ok</t>
        </is>
      </c>
    </row>
    <row r="6">
      <c r="A6" s="0" t="inlineStr">
        <is>
          <t xml:space="preserve">stock</t>
        </is>
      </c>
      <c r="B6" s="0" t="inlineStr">
        <is>
          <t xml:space="preserve">value</t>
        </is>
      </c>
      <c r="C6" s="0" t="inlineStr">
        <is>
          <t xml:space="preserve">line = avg</t>
        </is>
      </c>
      <c r="D6" s="20" t="inlineStr">
        <is>
          <t xml:space="preserve">AVG(prices.close[period=@period])</t>
        </is>
      </c>
      <c r="E6" s="0" t="inlineStr">
        <is>
          <t xml:space="preserve">ok</t>
        </is>
      </c>
    </row>
    <row r="7">
      <c r="A7" s="0" t="inlineStr">
        <is>
          <t xml:space="preserve">stock</t>
        </is>
      </c>
      <c r="B7" s="0" t="inlineStr">
        <is>
          <t xml:space="preserve">value</t>
        </is>
      </c>
      <c r="C7" s="0" t="inlineStr">
        <is>
          <t xml:space="preserve">line = return_mom</t>
        </is>
      </c>
      <c r="D7" s="20" t="inlineStr">
        <is>
          <t xml:space="preserve">IFERROR(close / PREV(close) - 1, BLANK)</t>
        </is>
      </c>
      <c r="E7" s="0" t="inlineStr">
        <is>
          <t xml:space="preserve">ok</t>
        </is>
      </c>
    </row>
    <row r="8">
      <c r="A8" s="0" t="inlineStr">
        <is>
          <t xml:space="preserve">stock</t>
        </is>
      </c>
      <c r="B8" s="0" t="inlineStr">
        <is>
          <t xml:space="preserve">value</t>
        </is>
      </c>
      <c r="C8" s="0" t="inlineStr">
        <is>
          <t xml:space="preserve">line = return_ytd</t>
        </is>
      </c>
      <c r="D8" s="20" t="inlineStr">
        <is>
          <t xml:space="preserve">close / close[period=first] - 1</t>
        </is>
      </c>
      <c r="E8" s="0" t="inlineStr">
        <is>
          <t xml:space="preserve">ok</t>
        </is>
      </c>
    </row>
    <row r="9">
      <c r="A9" s="0" t="inlineStr">
        <is>
          <t xml:space="preserve">tenure</t>
        </is>
      </c>
      <c r="B9" s="0" t="inlineStr">
        <is>
          <t xml:space="preserve">value</t>
        </is>
      </c>
      <c r="C9" s="0" t="inlineStr">
        <is>
          <t xml:space="preserve">line = start_price</t>
        </is>
      </c>
      <c r="D9" s="20" t="inlineStr">
        <is>
          <t xml:space="preserve">stock.close[period=@ceo.start]</t>
        </is>
      </c>
      <c r="E9" s="0" t="inlineStr">
        <is>
          <t xml:space="preserve">ok</t>
        </is>
      </c>
    </row>
    <row r="10">
      <c r="A10" s="0" t="inlineStr">
        <is>
          <t xml:space="preserve">tenure</t>
        </is>
      </c>
      <c r="B10" s="0" t="inlineStr">
        <is>
          <t xml:space="preserve">value</t>
        </is>
      </c>
      <c r="C10" s="0" t="inlineStr">
        <is>
          <t xml:space="preserve">line = end_price</t>
        </is>
      </c>
      <c r="D10" s="20" t="inlineStr">
        <is>
          <t xml:space="preserve">stock.close[period=@ceo.end]</t>
        </is>
      </c>
      <c r="E10" s="0" t="inlineStr">
        <is>
          <t xml:space="preserve">ok</t>
        </is>
      </c>
    </row>
    <row r="11">
      <c r="A11" s="0" t="inlineStr">
        <is>
          <t xml:space="preserve">tenure</t>
        </is>
      </c>
      <c r="B11" s="0" t="inlineStr">
        <is>
          <t xml:space="preserve">value</t>
        </is>
      </c>
      <c r="C11" s="0" t="inlineStr">
        <is>
          <t xml:space="preserve">line = months</t>
        </is>
      </c>
      <c r="D11" s="20" t="inlineStr">
        <is>
          <t xml:space="preserve">ceo.end.idx - ceo.start.idx</t>
        </is>
      </c>
      <c r="E11" s="0" t="inlineStr">
        <is>
          <t xml:space="preserve">ok</t>
        </is>
      </c>
    </row>
    <row r="12">
      <c r="A12" s="0" t="inlineStr">
        <is>
          <t xml:space="preserve">tenure</t>
        </is>
      </c>
      <c r="B12" s="0" t="inlineStr">
        <is>
          <t xml:space="preserve">value</t>
        </is>
      </c>
      <c r="C12" s="0" t="inlineStr">
        <is>
          <t xml:space="preserve">line = total_return</t>
        </is>
      </c>
      <c r="D12" s="20" t="inlineStr">
        <is>
          <t xml:space="preserve">end_price / start_price - 1</t>
        </is>
      </c>
      <c r="E12" s="0" t="inlineStr">
        <is>
          <t xml:space="preserve">ok</t>
        </is>
      </c>
    </row>
    <row r="13">
      <c r="A13" s="0" t="inlineStr">
        <is>
          <t xml:space="preserve">tenure</t>
        </is>
      </c>
      <c r="B13" s="0" t="inlineStr">
        <is>
          <t xml:space="preserve">value</t>
        </is>
      </c>
      <c r="C13" s="0" t="inlineStr">
        <is>
          <t xml:space="preserve">line = annualized</t>
        </is>
      </c>
      <c r="D13" s="20" t="inlineStr">
        <is>
          <t xml:space="preserve">IFERROR((end_price / start_price) ^ (12 / months) - 1, BLANK)</t>
        </is>
      </c>
      <c r="E13" s="0" t="inlineStr">
        <is>
          <t xml:space="preserve">ok</t>
        </is>
      </c>
    </row>
    <row r="15">
      <c r="A15" s="3" t="inlineStr">
        <is>
          <t xml:space="preserve">Rules are what the model is made of; the cell formulas on the other sheets were compiled from them. Inputs are blue, formulas black.</t>
        </is>
      </c>
    </row>
  </sheetData>
</worksheet>
</file>

<file path=docProps/app.xml><?xml version="1.0" encoding="utf-8"?>
<Properties xmlns="http://schemas.openxmlformats.org/officeDocument/2006/extended-properties">
  <Application>Finicast finidb</Application>
</Properties>
</file>