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Helix Software precedent transa" sheetId="1" r:id="rId1"/>
    <sheet name="Helix Software (subject)" sheetId="2" r:id="rId2"/>
    <sheet name="Transaction multiples value" sheetId="3" r:id="rId3"/>
    <sheet name="Transaction multiples terms" sheetId="4" r:id="rId4"/>
    <sheet name="Summary statistics" sheetId="5" r:id="rId5"/>
    <sheet name="Implied valuation of Helix" sheetId="6" r:id="rId6"/>
    <sheet name="Selected transactions" sheetId="7" r:id="rId7"/>
    <sheet name="Statistics" sheetId="8" r:id="rId8"/>
    <sheet name="Helix Software (subject) lines" sheetId="9" r:id="rId9"/>
    <sheet name="Transaction multiples lines" sheetId="10" r:id="rId10"/>
    <sheet name="Implied valuation of Helix line" sheetId="11" r:id="rId11"/>
    <sheet name="Rules" sheetId="12" r:id="rId12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EV / EBITDA by target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'Helix Software precedent transa'!$A$41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'Helix Software precedent transa'!$B$40:$M$40</c:f>
            </c:strRef>
          </c:cat>
          <c:val>
            <c:numRef>
              <c:f>'Helix Software precedent transa'!$B$41:$M$41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Premium paid by target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'Helix Software precedent transa'!$A$62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'Helix Software precedent transa'!$B$61:$M$61</c:f>
            </c:strRef>
          </c:cat>
          <c:val>
            <c:numRef>
              <c:f>'Helix Software precedent transa'!$B$62:$M$62</c:f>
            </c:numRef>
          </c:val>
        </c:ser>
        <c:ser>
          <c:idx val="1"/>
          <c:order val="1"/>
          <c:tx>
            <c:strRef>
              <c:f>'Helix Software precedent transa'!$A$63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'Helix Software precedent transa'!$B$61:$M$61</c:f>
            </c:strRef>
          </c:cat>
          <c:val>
            <c:numRef>
              <c:f>'Helix Software precedent transa'!$B$63:$M$63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Implied price per share by method and statistic ($)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'Helix Software precedent transa'!$A$106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'Helix Software precedent transa'!$B$105:$E$105</c:f>
            </c:strRef>
          </c:cat>
          <c:val>
            <c:numRef>
              <c:f>'Helix Software precedent transa'!$B$106:$E$106</c:f>
            </c:numRef>
          </c:val>
        </c:ser>
        <c:ser>
          <c:idx val="1"/>
          <c:order val="1"/>
          <c:tx>
            <c:strRef>
              <c:f>'Helix Software precedent transa'!$A$107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'Helix Software precedent transa'!$B$105:$E$105</c:f>
            </c:strRef>
          </c:cat>
          <c:val>
            <c:numRef>
              <c:f>'Helix Software precedent transa'!$B$107:$E$107</c:f>
            </c:numRef>
          </c:val>
        </c:ser>
        <c:ser>
          <c:idx val="2"/>
          <c:order val="2"/>
          <c:tx>
            <c:strRef>
              <c:f>'Helix Software precedent transa'!$A$108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'Helix Software precedent transa'!$B$105:$E$105</c:f>
            </c:strRef>
          </c:cat>
          <c:val>
            <c:numRef>
              <c:f>'Helix Software precedent transa'!$B$108:$E$108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42</xdr:row>
      <xdr:rowOff>0</xdr:rowOff>
    </xdr:from>
    <xdr:to>
      <xdr:col>14</xdr:col>
      <xdr:colOff>0</xdr:colOff>
      <xdr:row>58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64</xdr:row>
      <xdr:rowOff>0</xdr:rowOff>
    </xdr:from>
    <xdr:to>
      <xdr:col>14</xdr:col>
      <xdr:colOff>0</xdr:colOff>
      <xdr:row>80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109</xdr:row>
      <xdr:rowOff>0</xdr:rowOff>
    </xdr:from>
    <xdr:to>
      <xdr:col>9</xdr:col>
      <xdr:colOff>0</xdr:colOff>
      <xdr:row>125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</cols>
  <sheetData>
    <row r="1">
      <c r="A1" s="1" t="inlineStr">
        <is>
          <t xml:space="preserve">Median EV / EBITDA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EV / EBITDA (x)</t>
        </is>
      </c>
      <c r="B3" s="8">
        <f>'Summary statistics'!D7</f>
        <v>35.251831501831504</v>
      </c>
    </row>
    <row r="5">
      <c r="A5" s="1" t="inlineStr">
        <is>
          <t xml:space="preserve">Median EV / Revenue</t>
        </is>
      </c>
    </row>
    <row r="6">
      <c r="A6" s="1" t="inlineStr">
        <is>
          <t xml:space="preserve">line</t>
        </is>
      </c>
      <c r="B6" s="1" t="inlineStr">
        <is>
          <t xml:space="preserve">value</t>
        </is>
      </c>
    </row>
    <row r="7">
      <c r="A7" s="0" t="inlineStr">
        <is>
          <t xml:space="preserve">EV / Revenue (x)</t>
        </is>
      </c>
      <c r="B7" s="8">
        <f>'Summary statistics'!D6</f>
        <v>8.806818181818182</v>
      </c>
    </row>
    <row r="9">
      <c r="A9" s="1" t="inlineStr">
        <is>
          <t xml:space="preserve">Median 1-day premium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Premium, 1 day</t>
        </is>
      </c>
      <c r="B11" s="12">
        <f>'Summary statistics'!D8</f>
        <v>0.35</v>
      </c>
    </row>
    <row r="13">
      <c r="A13" s="1" t="inlineStr">
        <is>
          <t xml:space="preserve">Implied price at median EV / EBITDA</t>
        </is>
      </c>
    </row>
    <row r="14">
      <c r="A14" s="1" t="inlineStr">
        <is>
          <t xml:space="preserve">line</t>
        </is>
      </c>
      <c r="B14" s="1" t="inlineStr">
        <is>
          <t xml:space="preserve">value</t>
        </is>
      </c>
    </row>
    <row r="15">
      <c r="A15" s="0" t="inlineStr">
        <is>
          <t xml:space="preserve">Implied price at EV / EBITDA ($)</t>
        </is>
      </c>
      <c r="B15" s="8">
        <f>'Implied valuation of Helix'!D7</f>
        <v>78.92094017094017</v>
      </c>
    </row>
    <row r="17">
      <c r="A17" s="1" t="inlineStr">
        <is>
          <t xml:space="preserve">Selected precedent transactions (USD millions; target, then acquirer and terms at right)</t>
        </is>
      </c>
    </row>
    <row r="18">
      <c r="A18" s="1" t="inlineStr">
        <is>
          <t xml:space="preserve">deal</t>
        </is>
      </c>
      <c r="B18" s="1" t="inlineStr">
        <is>
          <t xml:space="preserve">Enterprise value</t>
        </is>
      </c>
      <c r="C18" s="1" t="inlineStr">
        <is>
          <t xml:space="preserve">Target LTM revenue</t>
        </is>
      </c>
      <c r="D18" s="1" t="inlineStr">
        <is>
          <t xml:space="preserve">Target LTM EBITDA</t>
        </is>
      </c>
      <c r="E18" s="1" t="inlineStr">
        <is>
          <t xml:space="preserve">EBITDA margin</t>
        </is>
      </c>
      <c r="F18" s="1" t="inlineStr">
        <is>
          <t xml:space="preserve">EV / Revenue (x)</t>
        </is>
      </c>
      <c r="G18" s="1" t="inlineStr">
        <is>
          <t xml:space="preserve">EV / EBITDA (x)</t>
        </is>
      </c>
      <c r="H18" s="1" t="inlineStr">
        <is>
          <t xml:space="preserve">Premium, 1 day</t>
        </is>
      </c>
      <c r="I18" s="1" t="inlineStr">
        <is>
          <t xml:space="preserve">Premium, 30-day VWAP</t>
        </is>
      </c>
    </row>
    <row r="19">
      <c r="A19" s="0" t="inlineStr">
        <is>
          <t xml:space="preserve">Meridian Health IT</t>
        </is>
      </c>
      <c r="B19" s="8">
        <f>'Transaction multiples value'!B2</f>
        <v>4200</v>
      </c>
      <c r="C19" s="8">
        <f>'Transaction multiples value'!B3</f>
        <v>460</v>
      </c>
      <c r="D19" s="8">
        <f>'Transaction multiples value'!B4</f>
        <v>110</v>
      </c>
      <c r="E19" s="12">
        <f>'Transaction multiples value'!B5</f>
        <v>0.2391304347826087</v>
      </c>
      <c r="F19" s="8">
        <f>'Transaction multiples value'!B6</f>
        <v>9.130434782608695</v>
      </c>
      <c r="G19" s="8">
        <f>'Transaction multiples value'!B7</f>
        <v>38.18181818181818</v>
      </c>
      <c r="H19" s="12">
        <f>'Transaction multiples value'!B8</f>
        <v>0.38</v>
      </c>
      <c r="I19" s="12">
        <f>'Transaction multiples value'!B9</f>
        <v>0.44</v>
      </c>
    </row>
    <row r="20">
      <c r="A20" s="0" t="inlineStr">
        <is>
          <t xml:space="preserve">Arbor Analytics</t>
        </is>
      </c>
      <c r="B20" s="8">
        <f>'Transaction multiples value'!C2</f>
        <v>1650</v>
      </c>
      <c r="C20" s="8">
        <f>'Transaction multiples value'!C3</f>
        <v>190</v>
      </c>
      <c r="D20" s="8">
        <f>'Transaction multiples value'!C4</f>
        <v>44</v>
      </c>
      <c r="E20" s="12">
        <f>'Transaction multiples value'!C5</f>
        <v>0.23157894736842105</v>
      </c>
      <c r="F20" s="8">
        <f>'Transaction multiples value'!C6</f>
        <v>8.68421052631579</v>
      </c>
      <c r="G20" s="8">
        <f>'Transaction multiples value'!C7</f>
        <v>37.5</v>
      </c>
      <c r="H20" s="12">
        <f>'Transaction multiples value'!C8</f>
        <v>0.27</v>
      </c>
      <c r="I20" s="12">
        <f>'Transaction multiples value'!C9</f>
        <v>0.33</v>
      </c>
    </row>
    <row r="21">
      <c r="A21" s="0" t="inlineStr">
        <is>
          <t xml:space="preserve">Lumen Payroll</t>
        </is>
      </c>
      <c r="B21" s="8">
        <f>'Transaction multiples value'!D2</f>
        <v>3100</v>
      </c>
      <c r="C21" s="8">
        <f>'Transaction multiples value'!D3</f>
        <v>355</v>
      </c>
      <c r="D21" s="8">
        <f>'Transaction multiples value'!D4</f>
        <v>92</v>
      </c>
      <c r="E21" s="12">
        <f>'Transaction multiples value'!D5</f>
        <v>0.2591549295774648</v>
      </c>
      <c r="F21" s="8">
        <f>'Transaction multiples value'!D6</f>
        <v>8.732394366197184</v>
      </c>
      <c r="G21" s="8">
        <f>'Transaction multiples value'!D7</f>
        <v>33.69565217391305</v>
      </c>
      <c r="H21" s="12">
        <f>'Transaction multiples value'!D8</f>
        <v>0.31</v>
      </c>
      <c r="I21" s="12">
        <f>'Transaction multiples value'!D9</f>
        <v>0.36</v>
      </c>
    </row>
    <row r="22">
      <c r="A22" s="0" t="inlineStr">
        <is>
          <t xml:space="preserve">Keystone Compliance</t>
        </is>
      </c>
      <c r="B22" s="8">
        <f>'Transaction multiples value'!E2</f>
        <v>2400</v>
      </c>
      <c r="C22" s="8">
        <f>'Transaction multiples value'!E3</f>
        <v>300</v>
      </c>
      <c r="D22" s="8">
        <f>'Transaction multiples value'!E4</f>
        <v>66</v>
      </c>
      <c r="E22" s="12">
        <f>'Transaction multiples value'!E5</f>
        <v>0.22</v>
      </c>
      <c r="F22" s="8">
        <f>'Transaction multiples value'!E6</f>
        <v>8</v>
      </c>
      <c r="G22" s="8">
        <f>'Transaction multiples value'!E7</f>
        <v>36.36363636363637</v>
      </c>
      <c r="H22" s="12">
        <f>'Transaction multiples value'!E8</f>
        <v>0.32</v>
      </c>
      <c r="I22" s="12">
        <f>'Transaction multiples value'!E9</f>
        <v>0.39</v>
      </c>
    </row>
    <row r="23">
      <c r="A23" s="0" t="inlineStr">
        <is>
          <t xml:space="preserve">Vega Logistics Cloud</t>
        </is>
      </c>
      <c r="B23" s="8">
        <f>'Transaction multiples value'!F2</f>
        <v>5600</v>
      </c>
      <c r="C23" s="8">
        <f>'Transaction multiples value'!F3</f>
        <v>640</v>
      </c>
      <c r="D23" s="8">
        <f>'Transaction multiples value'!F4</f>
        <v>150</v>
      </c>
      <c r="E23" s="12">
        <f>'Transaction multiples value'!F5</f>
        <v>0.234375</v>
      </c>
      <c r="F23" s="8">
        <f>'Transaction multiples value'!F6</f>
        <v>8.75</v>
      </c>
      <c r="G23" s="8">
        <f>'Transaction multiples value'!F7</f>
        <v>37.333333333333336</v>
      </c>
      <c r="H23" s="12">
        <f>'Transaction multiples value'!F8</f>
        <v>0.45</v>
      </c>
      <c r="I23" s="12">
        <f>'Transaction multiples value'!F9</f>
        <v>0.52</v>
      </c>
    </row>
    <row r="24">
      <c r="A24" s="0" t="inlineStr">
        <is>
          <t xml:space="preserve">Rho Field Service</t>
        </is>
      </c>
      <c r="B24" s="8">
        <f>'Transaction multiples value'!G2</f>
        <v>5100</v>
      </c>
      <c r="C24" s="8">
        <f>'Transaction multiples value'!G3</f>
        <v>610</v>
      </c>
      <c r="D24" s="8">
        <f>'Transaction multiples value'!G4</f>
        <v>158</v>
      </c>
      <c r="E24" s="12">
        <f>'Transaction multiples value'!G5</f>
        <v>0.25901639344262295</v>
      </c>
      <c r="F24" s="8">
        <f>'Transaction multiples value'!G6</f>
        <v>8.360655737704919</v>
      </c>
      <c r="G24" s="8">
        <f>'Transaction multiples value'!G7</f>
        <v>32.278481012658226</v>
      </c>
      <c r="H24" s="12">
        <f>'Transaction multiples value'!G8</f>
        <v>0.41</v>
      </c>
      <c r="I24" s="12">
        <f>'Transaction multiples value'!G9</f>
        <v>0.47</v>
      </c>
    </row>
    <row r="25">
      <c r="A25" s="0" t="inlineStr">
        <is>
          <t xml:space="preserve">Tau Property Software</t>
        </is>
      </c>
      <c r="B25" s="8">
        <f>'Transaction multiples value'!H2</f>
        <v>1900</v>
      </c>
      <c r="C25" s="8">
        <f>'Transaction multiples value'!H3</f>
        <v>205</v>
      </c>
      <c r="D25" s="8">
        <f>'Transaction multiples value'!H4</f>
        <v>49</v>
      </c>
      <c r="E25" s="12">
        <f>'Transaction multiples value'!H5</f>
        <v>0.23902439024390243</v>
      </c>
      <c r="F25" s="8">
        <f>'Transaction multiples value'!H6</f>
        <v>9.268292682926829</v>
      </c>
      <c r="G25" s="8">
        <f>'Transaction multiples value'!H7</f>
        <v>38.775510204081634</v>
      </c>
      <c r="H25" s="12">
        <f>'Transaction multiples value'!H8</f>
        <v>0.28</v>
      </c>
      <c r="I25" s="12">
        <f>'Transaction multiples value'!H9</f>
        <v>0.31</v>
      </c>
    </row>
    <row r="26">
      <c r="A26" s="0" t="inlineStr">
        <is>
          <t xml:space="preserve">Nimbus Clinical</t>
        </is>
      </c>
      <c r="B26" s="8">
        <f>'Transaction multiples value'!I2</f>
        <v>6900</v>
      </c>
      <c r="C26" s="8">
        <f>'Transaction multiples value'!I3</f>
        <v>720</v>
      </c>
      <c r="D26" s="8">
        <f>'Transaction multiples value'!I4</f>
        <v>195</v>
      </c>
      <c r="E26" s="12">
        <f>'Transaction multiples value'!I5</f>
        <v>0.2708333333333333</v>
      </c>
      <c r="F26" s="8">
        <f>'Transaction multiples value'!I6</f>
        <v>9.583333333333334</v>
      </c>
      <c r="G26" s="8">
        <f>'Transaction multiples value'!I7</f>
        <v>35.38461538461539</v>
      </c>
      <c r="H26" s="12">
        <f>'Transaction multiples value'!I8</f>
        <v>0.36</v>
      </c>
      <c r="I26" s="12">
        <f>'Transaction multiples value'!I9</f>
        <v>0.42</v>
      </c>
    </row>
    <row r="27">
      <c r="A27" s="0" t="inlineStr">
        <is>
          <t xml:space="preserve">Nu Manufacturing Suite</t>
        </is>
      </c>
      <c r="B27" s="8">
        <f>'Transaction multiples value'!J2</f>
        <v>7800</v>
      </c>
      <c r="C27" s="8">
        <f>'Transaction multiples value'!J3</f>
        <v>880</v>
      </c>
      <c r="D27" s="8">
        <f>'Transaction multiples value'!J4</f>
        <v>246</v>
      </c>
      <c r="E27" s="12">
        <f>'Transaction multiples value'!J5</f>
        <v>0.27954545454545454</v>
      </c>
      <c r="F27" s="8">
        <f>'Transaction multiples value'!J6</f>
        <v>8.863636363636363</v>
      </c>
      <c r="G27" s="8">
        <f>'Transaction multiples value'!J7</f>
        <v>31.70731707317073</v>
      </c>
      <c r="H27" s="12">
        <f>'Transaction multiples value'!J8</f>
        <v>0.36</v>
      </c>
      <c r="I27" s="12">
        <f>'Transaction multiples value'!J9</f>
        <v>0.4</v>
      </c>
    </row>
    <row r="28">
      <c r="A28" s="0" t="inlineStr">
        <is>
          <t xml:space="preserve">Mu Insurance Platform</t>
        </is>
      </c>
      <c r="B28" s="8">
        <f>'Transaction multiples value'!K2</f>
        <v>3300</v>
      </c>
      <c r="C28" s="8">
        <f>'Transaction multiples value'!K3</f>
        <v>410</v>
      </c>
      <c r="D28" s="8">
        <f>'Transaction multiples value'!K4</f>
        <v>98</v>
      </c>
      <c r="E28" s="12">
        <f>'Transaction multiples value'!K5</f>
        <v>0.23902439024390243</v>
      </c>
      <c r="F28" s="8">
        <f>'Transaction multiples value'!K6</f>
        <v>8.048780487804878</v>
      </c>
      <c r="G28" s="8">
        <f>'Transaction multiples value'!K7</f>
        <v>33.673469387755105</v>
      </c>
      <c r="H28" s="12">
        <f>'Transaction multiples value'!K8</f>
        <v>0.3</v>
      </c>
      <c r="I28" s="12">
        <f>'Transaction multiples value'!K9</f>
        <v>0.35</v>
      </c>
    </row>
    <row r="29">
      <c r="A29" s="0" t="inlineStr">
        <is>
          <t xml:space="preserve">Juniper Legal Tech</t>
        </is>
      </c>
      <c r="B29" s="8">
        <f>'Transaction multiples value'!L2</f>
        <v>2950</v>
      </c>
      <c r="C29" s="8">
        <f>'Transaction multiples value'!L3</f>
        <v>310</v>
      </c>
      <c r="D29" s="8">
        <f>'Transaction multiples value'!L4</f>
        <v>84</v>
      </c>
      <c r="E29" s="12">
        <f>'Transaction multiples value'!L5</f>
        <v>0.2709677419354839</v>
      </c>
      <c r="F29" s="8">
        <f>'Transaction multiples value'!L6</f>
        <v>9.516129032258064</v>
      </c>
      <c r="G29" s="8">
        <f>'Transaction multiples value'!L7</f>
        <v>35.11904761904762</v>
      </c>
      <c r="H29" s="12">
        <f>'Transaction multiples value'!L8</f>
        <v>0.34</v>
      </c>
      <c r="I29" s="12">
        <f>'Transaction multiples value'!L9</f>
        <v>0.38</v>
      </c>
    </row>
    <row r="30">
      <c r="A30" s="0" t="inlineStr">
        <is>
          <t xml:space="preserve">Copper Energy Software</t>
        </is>
      </c>
      <c r="B30" s="8">
        <f>'Transaction multiples value'!M2</f>
        <v>4750</v>
      </c>
      <c r="C30" s="8">
        <f>'Transaction multiples value'!M3</f>
        <v>505</v>
      </c>
      <c r="D30" s="8">
        <f>'Transaction multiples value'!M4</f>
        <v>141</v>
      </c>
      <c r="E30" s="12">
        <f>'Transaction multiples value'!M5</f>
        <v>0.27920792079207923</v>
      </c>
      <c r="F30" s="8">
        <f>'Transaction multiples value'!M6</f>
        <v>9.405940594059405</v>
      </c>
      <c r="G30" s="8">
        <f>'Transaction multiples value'!M7</f>
        <v>33.687943262411345</v>
      </c>
      <c r="H30" s="12">
        <f>'Transaction multiples value'!M8</f>
        <v>0.39</v>
      </c>
      <c r="I30" s="12">
        <f>'Transaction multiples value'!M9</f>
        <v>0.46</v>
      </c>
    </row>
    <row r="32">
      <c r="A32" s="1" t="inlineStr">
        <is>
          <t xml:space="preserve">Summary statistics</t>
        </is>
      </c>
    </row>
    <row r="33">
      <c r="A33" s="1" t="inlineStr">
        <is>
          <t xml:space="preserve">line</t>
        </is>
      </c>
      <c r="B33" s="1" t="inlineStr">
        <is>
          <t xml:space="preserve">Low</t>
        </is>
      </c>
      <c r="C33" s="1" t="inlineStr">
        <is>
          <t xml:space="preserve">Mean</t>
        </is>
      </c>
      <c r="D33" s="1" t="inlineStr">
        <is>
          <t xml:space="preserve">Median</t>
        </is>
      </c>
      <c r="E33" s="1" t="inlineStr">
        <is>
          <t xml:space="preserve">High</t>
        </is>
      </c>
      <c r="F33" s="1" t="inlineStr">
        <is>
          <t xml:space="preserve">Median: strategic</t>
        </is>
      </c>
      <c r="G33" s="1" t="inlineStr">
        <is>
          <t xml:space="preserve">Median: sponsor</t>
        </is>
      </c>
      <c r="H33" s="1" t="inlineStr">
        <is>
          <t xml:space="preserve">Median: 2025 onward</t>
        </is>
      </c>
    </row>
    <row r="34">
      <c r="A34" s="0" t="inlineStr">
        <is>
          <t xml:space="preserve">EV / Revenue (x)</t>
        </is>
      </c>
      <c r="B34" s="8">
        <f>'Summary statistics'!B6</f>
        <v>8</v>
      </c>
      <c r="C34" s="8">
        <f>'Summary statistics'!C6</f>
        <v>8.86198399223712</v>
      </c>
      <c r="D34" s="8">
        <f>'Summary statistics'!D6</f>
        <v>8.806818181818182</v>
      </c>
      <c r="E34" s="8">
        <f>'Summary statistics'!E6</f>
        <v>9.583333333333334</v>
      </c>
      <c r="F34" s="8">
        <f>'Summary statistics'!F6</f>
        <v>8.99703557312253</v>
      </c>
      <c r="G34" s="8">
        <f>'Summary statistics'!G6</f>
        <v>8.366495507060334</v>
      </c>
      <c r="H34" s="8">
        <f>'Summary statistics'!H6</f>
        <v>9.134788478847884</v>
      </c>
    </row>
    <row r="35">
      <c r="A35" s="0" t="inlineStr">
        <is>
          <t xml:space="preserve">EV / EBITDA (x)</t>
        </is>
      </c>
      <c r="B35" s="8">
        <f>'Summary statistics'!B7</f>
        <v>31.70731707317073</v>
      </c>
      <c r="C35" s="8">
        <f>'Summary statistics'!C7</f>
        <v>35.30840199970341</v>
      </c>
      <c r="D35" s="8">
        <f>'Summary statistics'!D7</f>
        <v>35.251831501831504</v>
      </c>
      <c r="E35" s="8">
        <f>'Summary statistics'!E7</f>
        <v>38.775510204081634</v>
      </c>
      <c r="F35" s="8">
        <f>'Summary statistics'!F7</f>
        <v>34.40734989648033</v>
      </c>
      <c r="G35" s="8">
        <f>'Summary statistics'!G7</f>
        <v>36.93181818181819</v>
      </c>
      <c r="H35" s="8">
        <f>'Summary statistics'!H7</f>
        <v>33.68070632508322</v>
      </c>
    </row>
    <row r="36">
      <c r="A36" s="0" t="inlineStr">
        <is>
          <t xml:space="preserve">Premium, 1 day</t>
        </is>
      </c>
      <c r="B36" s="12">
        <f>'Summary statistics'!B8</f>
        <v>0.27</v>
      </c>
      <c r="C36" s="12">
        <f>'Summary statistics'!C8</f>
        <v>0.3474999999999999</v>
      </c>
      <c r="D36" s="12">
        <f>'Summary statistics'!D8</f>
        <v>0.35</v>
      </c>
      <c r="E36" s="12">
        <f>'Summary statistics'!E8</f>
        <v>0.45</v>
      </c>
      <c r="F36" s="12">
        <f>'Summary statistics'!F8</f>
        <v>0.37</v>
      </c>
      <c r="G36" s="12">
        <f>'Summary statistics'!G8</f>
        <v>0.29000000000000004</v>
      </c>
      <c r="H36" s="12">
        <f>'Summary statistics'!H8</f>
        <v>0.35</v>
      </c>
    </row>
    <row r="37">
      <c r="A37" s="0" t="inlineStr">
        <is>
          <t xml:space="preserve">Premium, 30-day VWAP</t>
        </is>
      </c>
      <c r="B37" s="12">
        <f>'Summary statistics'!B9</f>
        <v>0.31</v>
      </c>
      <c r="C37" s="12">
        <f>'Summary statistics'!C9</f>
        <v>0.4025</v>
      </c>
      <c r="D37" s="12">
        <f>'Summary statistics'!D9</f>
        <v>0.395</v>
      </c>
      <c r="E37" s="12">
        <f>'Summary statistics'!E9</f>
        <v>0.52</v>
      </c>
      <c r="F37" s="12">
        <f>'Summary statistics'!F9</f>
        <v>0.43</v>
      </c>
      <c r="G37" s="12">
        <f>'Summary statistics'!G9</f>
        <v>0.33999999999999997</v>
      </c>
      <c r="H37" s="12">
        <f>'Summary statistics'!H9</f>
        <v>0.39</v>
      </c>
    </row>
    <row r="39">
      <c r="A39" s="1" t="inlineStr">
        <is>
          <t xml:space="preserve">EV / EBITDA by target</t>
        </is>
      </c>
    </row>
    <row r="40">
      <c r="A40" s="1" t="inlineStr">
        <is>
          <t xml:space="preserve">line</t>
        </is>
      </c>
      <c r="B40" s="1" t="inlineStr">
        <is>
          <t xml:space="preserve">Meridian Health IT</t>
        </is>
      </c>
      <c r="C40" s="1" t="inlineStr">
        <is>
          <t xml:space="preserve">Arbor Analytics</t>
        </is>
      </c>
      <c r="D40" s="1" t="inlineStr">
        <is>
          <t xml:space="preserve">Lumen Payroll</t>
        </is>
      </c>
      <c r="E40" s="1" t="inlineStr">
        <is>
          <t xml:space="preserve">Keystone Compliance</t>
        </is>
      </c>
      <c r="F40" s="1" t="inlineStr">
        <is>
          <t xml:space="preserve">Vega Logistics Cloud</t>
        </is>
      </c>
      <c r="G40" s="1" t="inlineStr">
        <is>
          <t xml:space="preserve">Rho Field Service</t>
        </is>
      </c>
      <c r="H40" s="1" t="inlineStr">
        <is>
          <t xml:space="preserve">Tau Property Software</t>
        </is>
      </c>
      <c r="I40" s="1" t="inlineStr">
        <is>
          <t xml:space="preserve">Nimbus Clinical</t>
        </is>
      </c>
      <c r="J40" s="1" t="inlineStr">
        <is>
          <t xml:space="preserve">Nu Manufacturing Suite</t>
        </is>
      </c>
      <c r="K40" s="1" t="inlineStr">
        <is>
          <t xml:space="preserve">Mu Insurance Platform</t>
        </is>
      </c>
      <c r="L40" s="1" t="inlineStr">
        <is>
          <t xml:space="preserve">Juniper Legal Tech</t>
        </is>
      </c>
      <c r="M40" s="1" t="inlineStr">
        <is>
          <t xml:space="preserve">Copper Energy Software</t>
        </is>
      </c>
    </row>
    <row r="41">
      <c r="A41" s="0" t="inlineStr">
        <is>
          <t xml:space="preserve">EV / EBITDA (x)</t>
        </is>
      </c>
      <c r="B41" s="8">
        <f>'Transaction multiples value'!B7</f>
        <v>38.18181818181818</v>
      </c>
      <c r="C41" s="8">
        <f>'Transaction multiples value'!C7</f>
        <v>37.5</v>
      </c>
      <c r="D41" s="8">
        <f>'Transaction multiples value'!D7</f>
        <v>33.69565217391305</v>
      </c>
      <c r="E41" s="8">
        <f>'Transaction multiples value'!E7</f>
        <v>36.36363636363637</v>
      </c>
      <c r="F41" s="8">
        <f>'Transaction multiples value'!F7</f>
        <v>37.333333333333336</v>
      </c>
      <c r="G41" s="8">
        <f>'Transaction multiples value'!G7</f>
        <v>32.278481012658226</v>
      </c>
      <c r="H41" s="8">
        <f>'Transaction multiples value'!H7</f>
        <v>38.775510204081634</v>
      </c>
      <c r="I41" s="8">
        <f>'Transaction multiples value'!I7</f>
        <v>35.38461538461539</v>
      </c>
      <c r="J41" s="8">
        <f>'Transaction multiples value'!J7</f>
        <v>31.70731707317073</v>
      </c>
      <c r="K41" s="8">
        <f>'Transaction multiples value'!K7</f>
        <v>33.673469387755105</v>
      </c>
      <c r="L41" s="8">
        <f>'Transaction multiples value'!L7</f>
        <v>35.11904761904762</v>
      </c>
      <c r="M41" s="8">
        <f>'Transaction multiples value'!M7</f>
        <v>33.687943262411345</v>
      </c>
    </row>
    <row r="60">
      <c r="A60" s="1" t="inlineStr">
        <is>
          <t xml:space="preserve">Premium paid by target</t>
        </is>
      </c>
    </row>
    <row r="61">
      <c r="A61" s="1" t="inlineStr">
        <is>
          <t xml:space="preserve">line</t>
        </is>
      </c>
      <c r="B61" s="1" t="inlineStr">
        <is>
          <t xml:space="preserve">Meridian Health IT</t>
        </is>
      </c>
      <c r="C61" s="1" t="inlineStr">
        <is>
          <t xml:space="preserve">Arbor Analytics</t>
        </is>
      </c>
      <c r="D61" s="1" t="inlineStr">
        <is>
          <t xml:space="preserve">Lumen Payroll</t>
        </is>
      </c>
      <c r="E61" s="1" t="inlineStr">
        <is>
          <t xml:space="preserve">Keystone Compliance</t>
        </is>
      </c>
      <c r="F61" s="1" t="inlineStr">
        <is>
          <t xml:space="preserve">Vega Logistics Cloud</t>
        </is>
      </c>
      <c r="G61" s="1" t="inlineStr">
        <is>
          <t xml:space="preserve">Rho Field Service</t>
        </is>
      </c>
      <c r="H61" s="1" t="inlineStr">
        <is>
          <t xml:space="preserve">Tau Property Software</t>
        </is>
      </c>
      <c r="I61" s="1" t="inlineStr">
        <is>
          <t xml:space="preserve">Nimbus Clinical</t>
        </is>
      </c>
      <c r="J61" s="1" t="inlineStr">
        <is>
          <t xml:space="preserve">Nu Manufacturing Suite</t>
        </is>
      </c>
      <c r="K61" s="1" t="inlineStr">
        <is>
          <t xml:space="preserve">Mu Insurance Platform</t>
        </is>
      </c>
      <c r="L61" s="1" t="inlineStr">
        <is>
          <t xml:space="preserve">Juniper Legal Tech</t>
        </is>
      </c>
      <c r="M61" s="1" t="inlineStr">
        <is>
          <t xml:space="preserve">Copper Energy Software</t>
        </is>
      </c>
    </row>
    <row r="62">
      <c r="A62" s="0" t="inlineStr">
        <is>
          <t xml:space="preserve">Premium, 1 day</t>
        </is>
      </c>
      <c r="B62" s="12">
        <f>'Transaction multiples value'!B8</f>
        <v>0.38</v>
      </c>
      <c r="C62" s="12">
        <f>'Transaction multiples value'!C8</f>
        <v>0.27</v>
      </c>
      <c r="D62" s="12">
        <f>'Transaction multiples value'!D8</f>
        <v>0.31</v>
      </c>
      <c r="E62" s="12">
        <f>'Transaction multiples value'!E8</f>
        <v>0.32</v>
      </c>
      <c r="F62" s="12">
        <f>'Transaction multiples value'!F8</f>
        <v>0.45</v>
      </c>
      <c r="G62" s="12">
        <f>'Transaction multiples value'!G8</f>
        <v>0.41</v>
      </c>
      <c r="H62" s="12">
        <f>'Transaction multiples value'!H8</f>
        <v>0.28</v>
      </c>
      <c r="I62" s="12">
        <f>'Transaction multiples value'!I8</f>
        <v>0.36</v>
      </c>
      <c r="J62" s="12">
        <f>'Transaction multiples value'!J8</f>
        <v>0.36</v>
      </c>
      <c r="K62" s="12">
        <f>'Transaction multiples value'!K8</f>
        <v>0.3</v>
      </c>
      <c r="L62" s="12">
        <f>'Transaction multiples value'!L8</f>
        <v>0.34</v>
      </c>
      <c r="M62" s="12">
        <f>'Transaction multiples value'!M8</f>
        <v>0.39</v>
      </c>
    </row>
    <row r="63">
      <c r="A63" s="0" t="inlineStr">
        <is>
          <t xml:space="preserve">Premium, 30-day VWAP</t>
        </is>
      </c>
      <c r="B63" s="12">
        <f>'Transaction multiples value'!B9</f>
        <v>0.44</v>
      </c>
      <c r="C63" s="12">
        <f>'Transaction multiples value'!C9</f>
        <v>0.33</v>
      </c>
      <c r="D63" s="12">
        <f>'Transaction multiples value'!D9</f>
        <v>0.36</v>
      </c>
      <c r="E63" s="12">
        <f>'Transaction multiples value'!E9</f>
        <v>0.39</v>
      </c>
      <c r="F63" s="12">
        <f>'Transaction multiples value'!F9</f>
        <v>0.52</v>
      </c>
      <c r="G63" s="12">
        <f>'Transaction multiples value'!G9</f>
        <v>0.47</v>
      </c>
      <c r="H63" s="12">
        <f>'Transaction multiples value'!H9</f>
        <v>0.31</v>
      </c>
      <c r="I63" s="12">
        <f>'Transaction multiples value'!I9</f>
        <v>0.42</v>
      </c>
      <c r="J63" s="12">
        <f>'Transaction multiples value'!J9</f>
        <v>0.4</v>
      </c>
      <c r="K63" s="12">
        <f>'Transaction multiples value'!K9</f>
        <v>0.35</v>
      </c>
      <c r="L63" s="12">
        <f>'Transaction multiples value'!L9</f>
        <v>0.38</v>
      </c>
      <c r="M63" s="12">
        <f>'Transaction multiples value'!M9</f>
        <v>0.46</v>
      </c>
    </row>
    <row r="82">
      <c r="A82" s="1" t="inlineStr">
        <is>
          <t xml:space="preserve">Helix Software: subject inputs (edit any cell)</t>
        </is>
      </c>
      <c r="B82" s="3" t="inlineStr">
        <is>
          <t xml:space="preserve">Inputs: edit the blue cells on the 'Helix Software (subject)' sheet; this table follows them.</t>
        </is>
      </c>
    </row>
    <row r="83">
      <c r="A83" s="1" t="inlineStr">
        <is>
          <t xml:space="preserve">line</t>
        </is>
      </c>
      <c r="B83" s="1" t="inlineStr">
        <is>
          <t xml:space="preserve">value</t>
        </is>
      </c>
    </row>
    <row r="84">
      <c r="A84" s="0" t="inlineStr">
        <is>
          <t xml:space="preserve">LTM revenue</t>
        </is>
      </c>
      <c r="B84" s="4">
        <f>'Helix Software (subject)'!B2</f>
        <v>520</v>
      </c>
    </row>
    <row r="85">
      <c r="A85" s="0" t="inlineStr">
        <is>
          <t xml:space="preserve">LTM EBITDA</t>
        </is>
      </c>
      <c r="B85" s="4">
        <f>'Helix Software (subject)'!B3</f>
        <v>140</v>
      </c>
    </row>
    <row r="86">
      <c r="A86" s="0" t="inlineStr">
        <is>
          <t xml:space="preserve">Net debt</t>
        </is>
      </c>
      <c r="B86" s="4">
        <f>'Helix Software (subject)'!B4</f>
        <v>200</v>
      </c>
    </row>
    <row r="87">
      <c r="A87" s="0" t="inlineStr">
        <is>
          <t xml:space="preserve">Diluted shares (M)</t>
        </is>
      </c>
      <c r="B87" s="4">
        <f>'Helix Software (subject)'!B5</f>
        <v>60</v>
      </c>
    </row>
    <row r="88">
      <c r="A88" s="0" t="inlineStr">
        <is>
          <t xml:space="preserve">Current share price ($)</t>
        </is>
      </c>
      <c r="B88" s="4">
        <f>'Helix Software (subject)'!B6</f>
        <v>58</v>
      </c>
    </row>
    <row r="90">
      <c r="A90" s="1" t="inlineStr">
        <is>
          <t xml:space="preserve">Implied valuation of Helix at each statistic</t>
        </is>
      </c>
    </row>
    <row r="91">
      <c r="A91" s="1" t="inlineStr">
        <is>
          <t xml:space="preserve">line</t>
        </is>
      </c>
      <c r="B91" s="1" t="inlineStr">
        <is>
          <t xml:space="preserve">Low</t>
        </is>
      </c>
      <c r="C91" s="1" t="inlineStr">
        <is>
          <t xml:space="preserve">Mean</t>
        </is>
      </c>
      <c r="D91" s="1" t="inlineStr">
        <is>
          <t xml:space="preserve">Median</t>
        </is>
      </c>
      <c r="E91" s="1" t="inlineStr">
        <is>
          <t xml:space="preserve">High</t>
        </is>
      </c>
      <c r="F91" s="1" t="inlineStr">
        <is>
          <t xml:space="preserve">Median: strategic</t>
        </is>
      </c>
      <c r="G91" s="1" t="inlineStr">
        <is>
          <t xml:space="preserve">Median: sponsor</t>
        </is>
      </c>
      <c r="H91" s="1" t="inlineStr">
        <is>
          <t xml:space="preserve">Median: 2025 onward</t>
        </is>
      </c>
    </row>
    <row r="92">
      <c r="A92" s="0" t="inlineStr">
        <is>
          <t xml:space="preserve">Implied EV at EV / Revenue</t>
        </is>
      </c>
      <c r="B92" s="8">
        <f>'Implied valuation of Helix'!B2</f>
        <v>4160</v>
      </c>
      <c r="C92" s="8">
        <f>'Implied valuation of Helix'!C2</f>
        <v>4608.231675963302</v>
      </c>
      <c r="D92" s="8">
        <f>'Implied valuation of Helix'!D2</f>
        <v>4579.545454545454</v>
      </c>
      <c r="E92" s="8">
        <f>'Implied valuation of Helix'!E2</f>
        <v>4983.333333333334</v>
      </c>
      <c r="F92" s="8">
        <f>'Implied valuation of Helix'!F2</f>
        <v>4678.458498023715</v>
      </c>
      <c r="G92" s="8">
        <f>'Implied valuation of Helix'!G2</f>
        <v>4350.577663671374</v>
      </c>
      <c r="H92" s="8">
        <f>'Implied valuation of Helix'!H2</f>
        <v>4750.0900090009</v>
      </c>
    </row>
    <row r="93">
      <c r="A93" s="0" t="inlineStr">
        <is>
          <t xml:space="preserve">Implied EV at EV / EBITDA</t>
        </is>
      </c>
      <c r="B93" s="8">
        <f>'Implied valuation of Helix'!B3</f>
        <v>4439.024390243902</v>
      </c>
      <c r="C93" s="8">
        <f>'Implied valuation of Helix'!C3</f>
        <v>4943.176279958478</v>
      </c>
      <c r="D93" s="8">
        <f>'Implied valuation of Helix'!D3</f>
        <v>4935.25641025641</v>
      </c>
      <c r="E93" s="8">
        <f>'Implied valuation of Helix'!E3</f>
        <v>5428.571428571428</v>
      </c>
      <c r="F93" s="8">
        <f>'Implied valuation of Helix'!F3</f>
        <v>4817.028985507247</v>
      </c>
      <c r="G93" s="8">
        <f>'Implied valuation of Helix'!G3</f>
        <v>5170.454545454546</v>
      </c>
      <c r="H93" s="8">
        <f>'Implied valuation of Helix'!H3</f>
        <v>4715.298885511651</v>
      </c>
    </row>
    <row r="94">
      <c r="A94" s="0" t="inlineStr">
        <is>
          <t xml:space="preserve">Implied equity value at EV / Revenue</t>
        </is>
      </c>
      <c r="B94" s="8">
        <f>'Implied valuation of Helix'!B4</f>
        <v>3960</v>
      </c>
      <c r="C94" s="8">
        <f>'Implied valuation of Helix'!C4</f>
        <v>4408.231675963302</v>
      </c>
      <c r="D94" s="8">
        <f>'Implied valuation of Helix'!D4</f>
        <v>4379.545454545454</v>
      </c>
      <c r="E94" s="8">
        <f>'Implied valuation of Helix'!E4</f>
        <v>4783.333333333334</v>
      </c>
      <c r="F94" s="8">
        <f>'Implied valuation of Helix'!F4</f>
        <v>4478.458498023715</v>
      </c>
      <c r="G94" s="8">
        <f>'Implied valuation of Helix'!G4</f>
        <v>4150.577663671374</v>
      </c>
      <c r="H94" s="8">
        <f>'Implied valuation of Helix'!H4</f>
        <v>4550.0900090009</v>
      </c>
    </row>
    <row r="95">
      <c r="A95" s="0" t="inlineStr">
        <is>
          <t xml:space="preserve">Implied equity value at EV / EBITDA</t>
        </is>
      </c>
      <c r="B95" s="8">
        <f>'Implied valuation of Helix'!B5</f>
        <v>4239.024390243902</v>
      </c>
      <c r="C95" s="8">
        <f>'Implied valuation of Helix'!C5</f>
        <v>4743.176279958478</v>
      </c>
      <c r="D95" s="8">
        <f>'Implied valuation of Helix'!D5</f>
        <v>4735.25641025641</v>
      </c>
      <c r="E95" s="8">
        <f>'Implied valuation of Helix'!E5</f>
        <v>5228.571428571428</v>
      </c>
      <c r="F95" s="8">
        <f>'Implied valuation of Helix'!F5</f>
        <v>4617.028985507247</v>
      </c>
      <c r="G95" s="8">
        <f>'Implied valuation of Helix'!G5</f>
        <v>4970.454545454546</v>
      </c>
      <c r="H95" s="8">
        <f>'Implied valuation of Helix'!H5</f>
        <v>4515.298885511651</v>
      </c>
    </row>
    <row r="96">
      <c r="A96" s="0" t="inlineStr">
        <is>
          <t xml:space="preserve">Implied price at EV / Revenue ($)</t>
        </is>
      </c>
      <c r="B96" s="8">
        <f>'Implied valuation of Helix'!B6</f>
        <v>66</v>
      </c>
      <c r="C96" s="8">
        <f>'Implied valuation of Helix'!C6</f>
        <v>73.47052793272171</v>
      </c>
      <c r="D96" s="8">
        <f>'Implied valuation of Helix'!D6</f>
        <v>72.99242424242424</v>
      </c>
      <c r="E96" s="8">
        <f>'Implied valuation of Helix'!E6</f>
        <v>79.72222222222223</v>
      </c>
      <c r="F96" s="8">
        <f>'Implied valuation of Helix'!F6</f>
        <v>74.64097496706192</v>
      </c>
      <c r="G96" s="8">
        <f>'Implied valuation of Helix'!G6</f>
        <v>69.1762943945229</v>
      </c>
      <c r="H96" s="8">
        <f>'Implied valuation of Helix'!H6</f>
        <v>75.83483348334833</v>
      </c>
    </row>
    <row r="97">
      <c r="A97" s="0" t="inlineStr">
        <is>
          <t xml:space="preserve">Implied price at EV / EBITDA ($)</t>
        </is>
      </c>
      <c r="B97" s="8">
        <f>'Implied valuation of Helix'!B7</f>
        <v>70.65040650406505</v>
      </c>
      <c r="C97" s="8">
        <f>'Implied valuation of Helix'!C7</f>
        <v>79.05293799930796</v>
      </c>
      <c r="D97" s="8">
        <f>'Implied valuation of Helix'!D7</f>
        <v>78.92094017094017</v>
      </c>
      <c r="E97" s="8">
        <f>'Implied valuation of Helix'!E7</f>
        <v>87.14285714285714</v>
      </c>
      <c r="F97" s="8">
        <f>'Implied valuation of Helix'!F7</f>
        <v>76.95048309178745</v>
      </c>
      <c r="G97" s="8">
        <f>'Implied valuation of Helix'!G7</f>
        <v>82.8409090909091</v>
      </c>
      <c r="H97" s="8">
        <f>'Implied valuation of Helix'!H7</f>
        <v>75.25498142519419</v>
      </c>
    </row>
    <row r="98">
      <c r="A98" s="0" t="inlineStr">
        <is>
          <t xml:space="preserve">Implied price at 1-day premium ($)</t>
        </is>
      </c>
      <c r="B98" s="8">
        <f>'Implied valuation of Helix'!B8</f>
        <v>73.66</v>
      </c>
      <c r="C98" s="8">
        <f>'Implied valuation of Helix'!C8</f>
        <v>78.155</v>
      </c>
      <c r="D98" s="8">
        <f>'Implied valuation of Helix'!D8</f>
        <v>78.30000000000001</v>
      </c>
      <c r="E98" s="8">
        <f>'Implied valuation of Helix'!E8</f>
        <v>84.1</v>
      </c>
      <c r="F98" s="8">
        <f>'Implied valuation of Helix'!F8</f>
        <v>79.46000000000001</v>
      </c>
      <c r="G98" s="8">
        <f>'Implied valuation of Helix'!G8</f>
        <v>74.82000000000001</v>
      </c>
      <c r="H98" s="8">
        <f>'Implied valuation of Helix'!H8</f>
        <v>78.30000000000001</v>
      </c>
    </row>
    <row r="99">
      <c r="A99" s="0" t="inlineStr">
        <is>
          <t xml:space="preserve">Implied price at 30-day premium ($)</t>
        </is>
      </c>
      <c r="B99" s="8">
        <f>'Implied valuation of Helix'!B9</f>
        <v>75.98</v>
      </c>
      <c r="C99" s="8">
        <f>'Implied valuation of Helix'!C9</f>
        <v>81.345</v>
      </c>
      <c r="D99" s="8">
        <f>'Implied valuation of Helix'!D9</f>
        <v>80.91</v>
      </c>
      <c r="E99" s="8">
        <f>'Implied valuation of Helix'!E9</f>
        <v>88.16</v>
      </c>
      <c r="F99" s="8">
        <f>'Implied valuation of Helix'!F9</f>
        <v>82.94</v>
      </c>
      <c r="G99" s="8">
        <f>'Implied valuation of Helix'!G9</f>
        <v>77.72</v>
      </c>
      <c r="H99" s="8">
        <f>'Implied valuation of Helix'!H9</f>
        <v>80.62</v>
      </c>
    </row>
    <row r="100">
      <c r="A100" s="0" t="inlineStr">
        <is>
          <t xml:space="preserve">Current price ($)</t>
        </is>
      </c>
      <c r="B100" s="4">
        <f>'Implied valuation of Helix'!B10</f>
        <v>58</v>
      </c>
      <c r="C100" s="4">
        <f>'Implied valuation of Helix'!C10</f>
        <v>58</v>
      </c>
      <c r="D100" s="4">
        <f>'Implied valuation of Helix'!D10</f>
        <v>58</v>
      </c>
      <c r="E100" s="4">
        <f>'Implied valuation of Helix'!E10</f>
        <v>58</v>
      </c>
      <c r="F100" s="4">
        <f>'Implied valuation of Helix'!F10</f>
        <v>58</v>
      </c>
      <c r="G100" s="4">
        <f>'Implied valuation of Helix'!G10</f>
        <v>58</v>
      </c>
      <c r="H100" s="4">
        <f>'Implied valuation of Helix'!H10</f>
        <v>58</v>
      </c>
    </row>
    <row r="101">
      <c r="A101" s="0" t="inlineStr">
        <is>
          <t xml:space="preserve">Implied premium: EV / Revenue</t>
        </is>
      </c>
      <c r="B101" s="12">
        <f>'Implied valuation of Helix'!B11</f>
        <v>0.13793103448275867</v>
      </c>
      <c r="C101" s="12">
        <f>'Implied valuation of Helix'!C11</f>
        <v>0.26673324021933986</v>
      </c>
      <c r="D101" s="12">
        <f>'Implied valuation of Helix'!D11</f>
        <v>0.2584900731452455</v>
      </c>
      <c r="E101" s="12">
        <f>'Implied valuation of Helix'!E11</f>
        <v>0.37452107279693503</v>
      </c>
      <c r="F101" s="12">
        <f>'Implied valuation of Helix'!F11</f>
        <v>0.2869133615010677</v>
      </c>
      <c r="G101" s="12">
        <f>'Implied valuation of Helix'!G11</f>
        <v>0.19269473094004996</v>
      </c>
      <c r="H101" s="12">
        <f>'Implied valuation of Helix'!H11</f>
        <v>0.3074971290232471</v>
      </c>
    </row>
    <row r="102">
      <c r="A102" s="0" t="inlineStr">
        <is>
          <t xml:space="preserve">Implied premium: EV / EBITDA</t>
        </is>
      </c>
      <c r="B102" s="12">
        <f>'Implied valuation of Helix'!B12</f>
        <v>0.21811045696663878</v>
      </c>
      <c r="C102" s="12">
        <f>'Implied valuation of Helix'!C12</f>
        <v>0.36298168964324073</v>
      </c>
      <c r="D102" s="12">
        <f>'Implied valuation of Helix'!D12</f>
        <v>0.3607058650162098</v>
      </c>
      <c r="E102" s="12">
        <f>'Implied valuation of Helix'!E12</f>
        <v>0.502463054187192</v>
      </c>
      <c r="F102" s="12">
        <f>'Implied valuation of Helix'!F12</f>
        <v>0.32673246709978354</v>
      </c>
      <c r="G102" s="12">
        <f>'Implied valuation of Helix'!G12</f>
        <v>0.4282915360501567</v>
      </c>
      <c r="H102" s="12">
        <f>'Implied valuation of Helix'!H12</f>
        <v>0.29749967974472735</v>
      </c>
    </row>
    <row r="104">
      <c r="A104" s="1" t="inlineStr">
        <is>
          <t xml:space="preserve">Implied price per share by method and statistic ($)</t>
        </is>
      </c>
    </row>
    <row r="105">
      <c r="A105" s="1" t="inlineStr">
        <is>
          <t xml:space="preserve">line</t>
        </is>
      </c>
      <c r="B105" s="1" t="inlineStr">
        <is>
          <t xml:space="preserve">Low</t>
        </is>
      </c>
      <c r="C105" s="1" t="inlineStr">
        <is>
          <t xml:space="preserve">Median</t>
        </is>
      </c>
      <c r="D105" s="1" t="inlineStr">
        <is>
          <t xml:space="preserve">Mean</t>
        </is>
      </c>
      <c r="E105" s="1" t="inlineStr">
        <is>
          <t xml:space="preserve">High</t>
        </is>
      </c>
    </row>
    <row r="106">
      <c r="A106" s="0" t="inlineStr">
        <is>
          <t xml:space="preserve">Implied price at EV / Revenue ($)</t>
        </is>
      </c>
      <c r="B106" s="8">
        <f>'Implied valuation of Helix'!B6</f>
        <v>66</v>
      </c>
      <c r="C106" s="8">
        <f>'Implied valuation of Helix'!D6</f>
        <v>72.99242424242424</v>
      </c>
      <c r="D106" s="8">
        <f>'Implied valuation of Helix'!C6</f>
        <v>73.47052793272171</v>
      </c>
      <c r="E106" s="8">
        <f>'Implied valuation of Helix'!E6</f>
        <v>79.72222222222223</v>
      </c>
    </row>
    <row r="107">
      <c r="A107" s="0" t="inlineStr">
        <is>
          <t xml:space="preserve">Implied price at EV / EBITDA ($)</t>
        </is>
      </c>
      <c r="B107" s="8">
        <f>'Implied valuation of Helix'!B7</f>
        <v>70.65040650406505</v>
      </c>
      <c r="C107" s="8">
        <f>'Implied valuation of Helix'!D7</f>
        <v>78.92094017094017</v>
      </c>
      <c r="D107" s="8">
        <f>'Implied valuation of Helix'!C7</f>
        <v>79.05293799930796</v>
      </c>
      <c r="E107" s="8">
        <f>'Implied valuation of Helix'!E7</f>
        <v>87.14285714285714</v>
      </c>
    </row>
    <row r="108">
      <c r="A108" s="0" t="inlineStr">
        <is>
          <t xml:space="preserve">Implied price at 1-day premium ($)</t>
        </is>
      </c>
      <c r="B108" s="8">
        <f>'Implied valuation of Helix'!B8</f>
        <v>73.66</v>
      </c>
      <c r="C108" s="8">
        <f>'Implied valuation of Helix'!D8</f>
        <v>78.30000000000001</v>
      </c>
      <c r="D108" s="8">
        <f>'Implied valuation of Helix'!C8</f>
        <v>78.155</v>
      </c>
      <c r="E108" s="8">
        <f>'Implied valuation of Helix'!E8</f>
        <v>84.1</v>
      </c>
    </row>
    <row r="127">
      <c r="A127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LTM revenue</t>
        </is>
      </c>
      <c r="B2" s="6">
        <v>520</v>
      </c>
    </row>
    <row r="3">
      <c r="A3" s="0" t="inlineStr">
        <is>
          <t xml:space="preserve">LTM EBITDA</t>
        </is>
      </c>
      <c r="B3" s="6">
        <v>140</v>
      </c>
    </row>
    <row r="4">
      <c r="A4" s="0" t="inlineStr">
        <is>
          <t xml:space="preserve">Net debt</t>
        </is>
      </c>
      <c r="B4" s="6">
        <v>200</v>
      </c>
    </row>
    <row r="5">
      <c r="A5" s="0" t="inlineStr">
        <is>
          <t xml:space="preserve">Diluted shares (M)</t>
        </is>
      </c>
      <c r="B5" s="6">
        <v>60</v>
      </c>
    </row>
    <row r="6">
      <c r="A6" s="0" t="inlineStr">
        <is>
          <t xml:space="preserve">Current share price ($)</t>
        </is>
      </c>
      <c r="B6" s="6">
        <v>58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</cols>
  <sheetData>
    <row r="1">
      <c r="A1" s="1" t="inlineStr">
        <is>
          <t xml:space="preserve">line</t>
        </is>
      </c>
      <c r="B1" s="1" t="inlineStr">
        <is>
          <t xml:space="preserve">Meridian Health IT</t>
        </is>
      </c>
      <c r="C1" s="1" t="inlineStr">
        <is>
          <t xml:space="preserve">Arbor Analytics</t>
        </is>
      </c>
      <c r="D1" s="1" t="inlineStr">
        <is>
          <t xml:space="preserve">Lumen Payroll</t>
        </is>
      </c>
      <c r="E1" s="1" t="inlineStr">
        <is>
          <t xml:space="preserve">Keystone Compliance</t>
        </is>
      </c>
      <c r="F1" s="1" t="inlineStr">
        <is>
          <t xml:space="preserve">Vega Logistics Cloud</t>
        </is>
      </c>
      <c r="G1" s="1" t="inlineStr">
        <is>
          <t xml:space="preserve">Rho Field Service</t>
        </is>
      </c>
      <c r="H1" s="1" t="inlineStr">
        <is>
          <t xml:space="preserve">Tau Property Software</t>
        </is>
      </c>
      <c r="I1" s="1" t="inlineStr">
        <is>
          <t xml:space="preserve">Nimbus Clinical</t>
        </is>
      </c>
      <c r="J1" s="1" t="inlineStr">
        <is>
          <t xml:space="preserve">Nu Manufacturing Suite</t>
        </is>
      </c>
      <c r="K1" s="1" t="inlineStr">
        <is>
          <t xml:space="preserve">Mu Insurance Platform</t>
        </is>
      </c>
      <c r="L1" s="1" t="inlineStr">
        <is>
          <t xml:space="preserve">Juniper Legal Tech</t>
        </is>
      </c>
      <c r="M1" s="1" t="inlineStr">
        <is>
          <t xml:space="preserve">Copper Energy Software</t>
        </is>
      </c>
    </row>
    <row r="2">
      <c r="A2" s="0" t="inlineStr">
        <is>
          <t xml:space="preserve">Enterprise value</t>
        </is>
      </c>
      <c r="B2" s="4">
        <f>4200</f>
        <v>4200</v>
      </c>
      <c r="C2" s="4">
        <f>1650</f>
        <v>1650</v>
      </c>
      <c r="D2" s="4">
        <f>3100</f>
        <v>3100</v>
      </c>
      <c r="E2" s="4">
        <f>2400</f>
        <v>2400</v>
      </c>
      <c r="F2" s="4">
        <f>5600</f>
        <v>5600</v>
      </c>
      <c r="G2" s="4">
        <f>5100</f>
        <v>5100</v>
      </c>
      <c r="H2" s="4">
        <f>1900</f>
        <v>1900</v>
      </c>
      <c r="I2" s="4">
        <f>6900</f>
        <v>6900</v>
      </c>
      <c r="J2" s="4">
        <f>7800</f>
        <v>7800</v>
      </c>
      <c r="K2" s="4">
        <f>3300</f>
        <v>3300</v>
      </c>
      <c r="L2" s="4">
        <f>2950</f>
        <v>2950</v>
      </c>
      <c r="M2" s="4">
        <f>4750</f>
        <v>4750</v>
      </c>
    </row>
    <row r="3">
      <c r="A3" s="0" t="inlineStr">
        <is>
          <t xml:space="preserve">Target LTM revenue</t>
        </is>
      </c>
      <c r="B3" s="4">
        <f>460</f>
        <v>460</v>
      </c>
      <c r="C3" s="4">
        <f>190</f>
        <v>190</v>
      </c>
      <c r="D3" s="4">
        <f>355</f>
        <v>355</v>
      </c>
      <c r="E3" s="4">
        <f>300</f>
        <v>300</v>
      </c>
      <c r="F3" s="4">
        <f>640</f>
        <v>640</v>
      </c>
      <c r="G3" s="4">
        <f>610</f>
        <v>610</v>
      </c>
      <c r="H3" s="4">
        <f>205</f>
        <v>205</v>
      </c>
      <c r="I3" s="4">
        <f>720</f>
        <v>720</v>
      </c>
      <c r="J3" s="4">
        <f>880</f>
        <v>880</v>
      </c>
      <c r="K3" s="4">
        <f>410</f>
        <v>410</v>
      </c>
      <c r="L3" s="4">
        <f>310</f>
        <v>310</v>
      </c>
      <c r="M3" s="4">
        <f>505</f>
        <v>505</v>
      </c>
    </row>
    <row r="4">
      <c r="A4" s="0" t="inlineStr">
        <is>
          <t xml:space="preserve">Target LTM EBITDA</t>
        </is>
      </c>
      <c r="B4" s="4">
        <f>110</f>
        <v>110</v>
      </c>
      <c r="C4" s="4">
        <f>44</f>
        <v>44</v>
      </c>
      <c r="D4" s="4">
        <f>92</f>
        <v>92</v>
      </c>
      <c r="E4" s="4">
        <f>66</f>
        <v>66</v>
      </c>
      <c r="F4" s="4">
        <f>150</f>
        <v>150</v>
      </c>
      <c r="G4" s="4">
        <f>158</f>
        <v>158</v>
      </c>
      <c r="H4" s="4">
        <f>49</f>
        <v>49</v>
      </c>
      <c r="I4" s="4">
        <f>195</f>
        <v>195</v>
      </c>
      <c r="J4" s="4">
        <f>246</f>
        <v>246</v>
      </c>
      <c r="K4" s="4">
        <f>98</f>
        <v>98</v>
      </c>
      <c r="L4" s="4">
        <f>84</f>
        <v>84</v>
      </c>
      <c r="M4" s="4">
        <f>141</f>
        <v>141</v>
      </c>
    </row>
    <row r="5">
      <c r="A5" s="0" t="inlineStr">
        <is>
          <t xml:space="preserve">EBITDA margin</t>
        </is>
      </c>
      <c r="B5" s="12">
        <f>(B4/B3)</f>
        <v>0.2391304347826087</v>
      </c>
      <c r="C5" s="12">
        <f>(C4/C3)</f>
        <v>0.23157894736842105</v>
      </c>
      <c r="D5" s="12">
        <f>(D4/D3)</f>
        <v>0.2591549295774648</v>
      </c>
      <c r="E5" s="12">
        <f>(E4/E3)</f>
        <v>0.22</v>
      </c>
      <c r="F5" s="12">
        <f>(F4/F3)</f>
        <v>0.234375</v>
      </c>
      <c r="G5" s="12">
        <f>(G4/G3)</f>
        <v>0.25901639344262295</v>
      </c>
      <c r="H5" s="12">
        <f>(H4/H3)</f>
        <v>0.23902439024390243</v>
      </c>
      <c r="I5" s="12">
        <f>(I4/I3)</f>
        <v>0.2708333333333333</v>
      </c>
      <c r="J5" s="12">
        <f>(J4/J3)</f>
        <v>0.27954545454545454</v>
      </c>
      <c r="K5" s="12">
        <f>(K4/K3)</f>
        <v>0.23902439024390243</v>
      </c>
      <c r="L5" s="12">
        <f>(L4/L3)</f>
        <v>0.2709677419354839</v>
      </c>
      <c r="M5" s="12">
        <f>(M4/M3)</f>
        <v>0.27920792079207923</v>
      </c>
    </row>
    <row r="6">
      <c r="A6" s="0" t="inlineStr">
        <is>
          <t xml:space="preserve">EV / Revenue (x)</t>
        </is>
      </c>
      <c r="B6" s="8">
        <f>(B2/B3)</f>
        <v>9.130434782608695</v>
      </c>
      <c r="C6" s="8">
        <f>(C2/C3)</f>
        <v>8.68421052631579</v>
      </c>
      <c r="D6" s="8">
        <f>(D2/D3)</f>
        <v>8.732394366197184</v>
      </c>
      <c r="E6" s="8">
        <f>(E2/E3)</f>
        <v>8</v>
      </c>
      <c r="F6" s="8">
        <f>(F2/F3)</f>
        <v>8.75</v>
      </c>
      <c r="G6" s="8">
        <f>(G2/G3)</f>
        <v>8.360655737704919</v>
      </c>
      <c r="H6" s="8">
        <f>(H2/H3)</f>
        <v>9.268292682926829</v>
      </c>
      <c r="I6" s="8">
        <f>(I2/I3)</f>
        <v>9.583333333333334</v>
      </c>
      <c r="J6" s="8">
        <f>(J2/J3)</f>
        <v>8.863636363636363</v>
      </c>
      <c r="K6" s="8">
        <f>(K2/K3)</f>
        <v>8.048780487804878</v>
      </c>
      <c r="L6" s="8">
        <f>(L2/L3)</f>
        <v>9.516129032258064</v>
      </c>
      <c r="M6" s="8">
        <f>(M2/M3)</f>
        <v>9.405940594059405</v>
      </c>
    </row>
    <row r="7">
      <c r="A7" s="0" t="inlineStr">
        <is>
          <t xml:space="preserve">EV / EBITDA (x)</t>
        </is>
      </c>
      <c r="B7" s="8">
        <f>(B2/B4)</f>
        <v>38.18181818181818</v>
      </c>
      <c r="C7" s="8">
        <f>(C2/C4)</f>
        <v>37.5</v>
      </c>
      <c r="D7" s="8">
        <f>(D2/D4)</f>
        <v>33.69565217391305</v>
      </c>
      <c r="E7" s="8">
        <f>(E2/E4)</f>
        <v>36.36363636363637</v>
      </c>
      <c r="F7" s="8">
        <f>(F2/F4)</f>
        <v>37.333333333333336</v>
      </c>
      <c r="G7" s="8">
        <f>(G2/G4)</f>
        <v>32.278481012658226</v>
      </c>
      <c r="H7" s="8">
        <f>(H2/H4)</f>
        <v>38.775510204081634</v>
      </c>
      <c r="I7" s="8">
        <f>(I2/I4)</f>
        <v>35.38461538461539</v>
      </c>
      <c r="J7" s="8">
        <f>(J2/J4)</f>
        <v>31.70731707317073</v>
      </c>
      <c r="K7" s="8">
        <f>(K2/K4)</f>
        <v>33.673469387755105</v>
      </c>
      <c r="L7" s="8">
        <f>(L2/L4)</f>
        <v>35.11904761904762</v>
      </c>
      <c r="M7" s="8">
        <f>(M2/M4)</f>
        <v>33.687943262411345</v>
      </c>
    </row>
    <row r="8">
      <c r="A8" s="0" t="inlineStr">
        <is>
          <t xml:space="preserve">Premium, 1 day</t>
        </is>
      </c>
      <c r="B8" s="12">
        <f>0.38</f>
        <v>0.38</v>
      </c>
      <c r="C8" s="12">
        <f>0.27</f>
        <v>0.27</v>
      </c>
      <c r="D8" s="12">
        <f>0.31</f>
        <v>0.31</v>
      </c>
      <c r="E8" s="12">
        <f>0.32</f>
        <v>0.32</v>
      </c>
      <c r="F8" s="12">
        <f>0.45</f>
        <v>0.45</v>
      </c>
      <c r="G8" s="12">
        <f>0.41</f>
        <v>0.41</v>
      </c>
      <c r="H8" s="12">
        <f>0.28</f>
        <v>0.28</v>
      </c>
      <c r="I8" s="12">
        <f>0.36</f>
        <v>0.36</v>
      </c>
      <c r="J8" s="12">
        <f>0.36</f>
        <v>0.36</v>
      </c>
      <c r="K8" s="12">
        <f>0.3</f>
        <v>0.3</v>
      </c>
      <c r="L8" s="12">
        <f>0.34</f>
        <v>0.34</v>
      </c>
      <c r="M8" s="12">
        <f>0.39</f>
        <v>0.39</v>
      </c>
    </row>
    <row r="9">
      <c r="A9" s="0" t="inlineStr">
        <is>
          <t xml:space="preserve">Premium, 30-day VWAP</t>
        </is>
      </c>
      <c r="B9" s="12">
        <f>0.44</f>
        <v>0.44</v>
      </c>
      <c r="C9" s="12">
        <f>0.33</f>
        <v>0.33</v>
      </c>
      <c r="D9" s="12">
        <f>0.36</f>
        <v>0.36</v>
      </c>
      <c r="E9" s="12">
        <f>0.39</f>
        <v>0.39</v>
      </c>
      <c r="F9" s="12">
        <f>0.52</f>
        <v>0.52</v>
      </c>
      <c r="G9" s="12">
        <f>0.47</f>
        <v>0.47</v>
      </c>
      <c r="H9" s="12">
        <f>0.31</f>
        <v>0.31</v>
      </c>
      <c r="I9" s="12">
        <f>0.42</f>
        <v>0.42</v>
      </c>
      <c r="J9" s="12">
        <f>0.4</f>
        <v>0.4</v>
      </c>
      <c r="K9" s="12">
        <f>0.35</f>
        <v>0.35</v>
      </c>
      <c r="L9" s="12">
        <f>0.38</f>
        <v>0.38</v>
      </c>
      <c r="M9" s="12">
        <f>0.46</f>
        <v>0.46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</cols>
  <sheetData>
    <row r="1">
      <c r="A1" s="1" t="inlineStr">
        <is>
          <t xml:space="preserve">line</t>
        </is>
      </c>
      <c r="B1" s="1" t="inlineStr">
        <is>
          <t xml:space="preserve">Meridian Health IT</t>
        </is>
      </c>
      <c r="C1" s="1" t="inlineStr">
        <is>
          <t xml:space="preserve">Arbor Analytics</t>
        </is>
      </c>
      <c r="D1" s="1" t="inlineStr">
        <is>
          <t xml:space="preserve">Lumen Payroll</t>
        </is>
      </c>
      <c r="E1" s="1" t="inlineStr">
        <is>
          <t xml:space="preserve">Keystone Compliance</t>
        </is>
      </c>
      <c r="F1" s="1" t="inlineStr">
        <is>
          <t xml:space="preserve">Vega Logistics Cloud</t>
        </is>
      </c>
      <c r="G1" s="1" t="inlineStr">
        <is>
          <t xml:space="preserve">Rho Field Service</t>
        </is>
      </c>
      <c r="H1" s="1" t="inlineStr">
        <is>
          <t xml:space="preserve">Tau Property Software</t>
        </is>
      </c>
      <c r="I1" s="1" t="inlineStr">
        <is>
          <t xml:space="preserve">Nimbus Clinical</t>
        </is>
      </c>
      <c r="J1" s="1" t="inlineStr">
        <is>
          <t xml:space="preserve">Nu Manufacturing Suite</t>
        </is>
      </c>
      <c r="K1" s="1" t="inlineStr">
        <is>
          <t xml:space="preserve">Mu Insurance Platform</t>
        </is>
      </c>
      <c r="L1" s="1" t="inlineStr">
        <is>
          <t xml:space="preserve">Juniper Legal Tech</t>
        </is>
      </c>
      <c r="M1" s="1" t="inlineStr">
        <is>
          <t xml:space="preserve">Copper Energy Software</t>
        </is>
      </c>
    </row>
    <row r="2">
      <c r="A2" s="0" t="inlineStr">
        <is>
          <t xml:space="preserve">Enterprise value</t>
        </is>
      </c>
      <c r="B2" s="2" t="inlineStr">
        <is>
          <t xml:space="preserve">Vantage Systems · strategic · cash · May 22</t>
        </is>
      </c>
      <c r="C2" s="2" t="inlineStr">
        <is>
          <t xml:space="preserve">Crestline Partners · sponsor · cash · Sep 22</t>
        </is>
      </c>
      <c r="D2" s="2" t="inlineStr">
        <is>
          <t xml:space="preserve">Northgate Software · strategic · cash &amp; stock · Feb 23</t>
        </is>
      </c>
      <c r="E2" s="2" t="inlineStr">
        <is>
          <t xml:space="preserve">Halcyon Capital · sponsor · cash · Jun 23</t>
        </is>
      </c>
      <c r="F2" s="2" t="inlineStr">
        <is>
          <t xml:space="preserve">Orbital Group · strategic · stock · Oct 23</t>
        </is>
      </c>
      <c r="G2" s="2" t="inlineStr">
        <is>
          <t xml:space="preserve">Pike Holdings · strategic · cash · Mar 24</t>
        </is>
      </c>
      <c r="H2" s="2" t="inlineStr">
        <is>
          <t xml:space="preserve">Sable Equity · sponsor · cash · Jul 24</t>
        </is>
      </c>
      <c r="I2" s="2" t="inlineStr">
        <is>
          <t xml:space="preserve">Summit Technologies · strategic · cash · Nov 24</t>
        </is>
      </c>
      <c r="J2" s="2" t="inlineStr">
        <is>
          <t xml:space="preserve">Kappa Industries · strategic · cash &amp; stock · Feb 25</t>
        </is>
      </c>
      <c r="K2" s="2" t="inlineStr">
        <is>
          <t xml:space="preserve">Iota Partners · sponsor · cash · Jun 25</t>
        </is>
      </c>
      <c r="L2" s="2" t="inlineStr">
        <is>
          <t xml:space="preserve">Beacon Software · strategic · cash · Nov 25</t>
        </is>
      </c>
      <c r="M2" s="2" t="inlineStr">
        <is>
          <t xml:space="preserve">Atlas Global · strategic · cash · Apr 26</t>
        </is>
      </c>
    </row>
    <row r="3">
      <c r="A3" s="0" t="inlineStr">
        <is>
          <t xml:space="preserve">Target LTM revenue</t>
        </is>
      </c>
    </row>
    <row r="4">
      <c r="A4" s="0" t="inlineStr">
        <is>
          <t xml:space="preserve">Target LTM EBITDA</t>
        </is>
      </c>
    </row>
    <row r="5">
      <c r="A5" s="0" t="inlineStr">
        <is>
          <t xml:space="preserve">EBITDA margin</t>
        </is>
      </c>
    </row>
    <row r="6">
      <c r="A6" s="0" t="inlineStr">
        <is>
          <t xml:space="preserve">EV / Revenue (x)</t>
        </is>
      </c>
    </row>
    <row r="7">
      <c r="A7" s="0" t="inlineStr">
        <is>
          <t xml:space="preserve">EV / EBITDA (x)</t>
        </is>
      </c>
    </row>
    <row r="8">
      <c r="A8" s="0" t="inlineStr">
        <is>
          <t xml:space="preserve">Premium, 1 day</t>
        </is>
      </c>
    </row>
    <row r="9">
      <c r="A9" s="0" t="inlineStr">
        <is>
          <t xml:space="preserve">Premium, 30-day VWAP</t>
        </is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1" t="inlineStr">
        <is>
          <t xml:space="preserve">line</t>
        </is>
      </c>
      <c r="B1" s="1" t="inlineStr">
        <is>
          <t xml:space="preserve">Low</t>
        </is>
      </c>
      <c r="C1" s="1" t="inlineStr">
        <is>
          <t xml:space="preserve">Mean</t>
        </is>
      </c>
      <c r="D1" s="1" t="inlineStr">
        <is>
          <t xml:space="preserve">Median</t>
        </is>
      </c>
      <c r="E1" s="1" t="inlineStr">
        <is>
          <t xml:space="preserve">High</t>
        </is>
      </c>
      <c r="F1" s="1" t="inlineStr">
        <is>
          <t xml:space="preserve">Median: strategic</t>
        </is>
      </c>
      <c r="G1" s="1" t="inlineStr">
        <is>
          <t xml:space="preserve">Median: sponsor</t>
        </is>
      </c>
      <c r="H1" s="1" t="inlineStr">
        <is>
          <t xml:space="preserve">Median: 2025 onward</t>
        </is>
      </c>
    </row>
    <row r="2">
      <c r="A2" s="0" t="inlineStr">
        <is>
          <t xml:space="preserve">Enterprise value</t>
        </is>
      </c>
      <c r="B2" s="8">
        <f>MIN('Transaction multiples value'!B2:M2)</f>
        <v>1650</v>
      </c>
      <c r="C2" s="8">
        <f>AVERAGE('Transaction multiples value'!B2:M2)</f>
        <v>4137.5</v>
      </c>
      <c r="D2" s="8">
        <f>MEDIAN('Transaction multiples value'!B2:M2)</f>
        <v>3750</v>
      </c>
      <c r="E2" s="8">
        <f>MAX('Transaction multiples value'!B2:M2)</f>
        <v>7800</v>
      </c>
      <c r="F2" s="8">
        <f>MEDIAN('Transaction multiples value'!B2,'Transaction multiples value'!D2,'Transaction multiples value'!F2,'Transaction multiples value'!G2,'Transaction multiples value'!I2,'Transaction multiples value'!J2,'Transaction multiples value'!L2,'Transaction multiples value'!M2)</f>
        <v>4925</v>
      </c>
      <c r="G2" s="8">
        <f>MEDIAN('Transaction multiples value'!C2,'Transaction multiples value'!E2,'Transaction multiples value'!H2,'Transaction multiples value'!K2)</f>
        <v>2150</v>
      </c>
      <c r="H2" s="8">
        <f>MEDIAN('Transaction multiples value'!J2:M2)</f>
        <v>4025</v>
      </c>
    </row>
    <row r="3">
      <c r="A3" s="0" t="inlineStr">
        <is>
          <t xml:space="preserve">Target LTM revenue</t>
        </is>
      </c>
      <c r="B3" s="8">
        <f>MIN('Transaction multiples value'!B3:M3)</f>
        <v>190</v>
      </c>
      <c r="C3" s="8">
        <f>AVERAGE('Transaction multiples value'!B3:M3)</f>
        <v>465.4166666666667</v>
      </c>
      <c r="D3" s="8">
        <f>MEDIAN('Transaction multiples value'!B3:M3)</f>
        <v>435</v>
      </c>
      <c r="E3" s="8">
        <f>MAX('Transaction multiples value'!B3:M3)</f>
        <v>880</v>
      </c>
      <c r="F3" s="8">
        <f>MEDIAN('Transaction multiples value'!B3,'Transaction multiples value'!D3,'Transaction multiples value'!F3,'Transaction multiples value'!G3,'Transaction multiples value'!I3,'Transaction multiples value'!J3,'Transaction multiples value'!L3,'Transaction multiples value'!M3)</f>
        <v>557.5</v>
      </c>
      <c r="G3" s="8">
        <f>MEDIAN('Transaction multiples value'!C3,'Transaction multiples value'!E3,'Transaction multiples value'!H3,'Transaction multiples value'!K3)</f>
        <v>252.5</v>
      </c>
      <c r="H3" s="8">
        <f>MEDIAN('Transaction multiples value'!J3:M3)</f>
        <v>457.5</v>
      </c>
    </row>
    <row r="4">
      <c r="A4" s="0" t="inlineStr">
        <is>
          <t xml:space="preserve">Target LTM EBITDA</t>
        </is>
      </c>
      <c r="B4" s="8">
        <f>MIN('Transaction multiples value'!B4:M4)</f>
        <v>44</v>
      </c>
      <c r="C4" s="8">
        <f>AVERAGE('Transaction multiples value'!B4:M4)</f>
        <v>119.41666666666667</v>
      </c>
      <c r="D4" s="8">
        <f>MEDIAN('Transaction multiples value'!B4:M4)</f>
        <v>104</v>
      </c>
      <c r="E4" s="8">
        <f>MAX('Transaction multiples value'!B4:M4)</f>
        <v>246</v>
      </c>
      <c r="F4" s="8">
        <f>MEDIAN('Transaction multiples value'!B4,'Transaction multiples value'!D4,'Transaction multiples value'!F4,'Transaction multiples value'!G4,'Transaction multiples value'!I4,'Transaction multiples value'!J4,'Transaction multiples value'!L4,'Transaction multiples value'!M4)</f>
        <v>145.5</v>
      </c>
      <c r="G4" s="8">
        <f>MEDIAN('Transaction multiples value'!C4,'Transaction multiples value'!E4,'Transaction multiples value'!H4,'Transaction multiples value'!K4)</f>
        <v>57.5</v>
      </c>
      <c r="H4" s="8">
        <f>MEDIAN('Transaction multiples value'!J4:M4)</f>
        <v>119.5</v>
      </c>
    </row>
    <row r="5">
      <c r="A5" s="0" t="inlineStr">
        <is>
          <t xml:space="preserve">EBITDA margin</t>
        </is>
      </c>
      <c r="B5" s="12">
        <f>MIN('Transaction multiples value'!B5:M5)</f>
        <v>0.22</v>
      </c>
      <c r="C5" s="12">
        <f>AVERAGE('Transaction multiples value'!B5:M5)</f>
        <v>0.2518215780221061</v>
      </c>
      <c r="D5" s="12">
        <f>MEDIAN('Transaction multiples value'!B5:M5)</f>
        <v>0.24907341411261583</v>
      </c>
      <c r="E5" s="12">
        <f>MAX('Transaction multiples value'!B5:M5)</f>
        <v>0.27954545454545454</v>
      </c>
      <c r="F5" s="12">
        <f>MEDIAN('Transaction multiples value'!B5,'Transaction multiples value'!D5,'Transaction multiples value'!F5,'Transaction multiples value'!G5,'Transaction multiples value'!I5,'Transaction multiples value'!J5,'Transaction multiples value'!L5,'Transaction multiples value'!M5)</f>
        <v>0.2649941314553991</v>
      </c>
      <c r="G5" s="12">
        <f>MEDIAN('Transaction multiples value'!C5,'Transaction multiples value'!E5,'Transaction multiples value'!H5,'Transaction multiples value'!K5)</f>
        <v>0.23530166880616174</v>
      </c>
      <c r="H5" s="12">
        <f>MEDIAN('Transaction multiples value'!J5:M5)</f>
        <v>0.27508783136378157</v>
      </c>
    </row>
    <row r="6">
      <c r="A6" s="0" t="inlineStr">
        <is>
          <t xml:space="preserve">EV / Revenue (x)</t>
        </is>
      </c>
      <c r="B6" s="8">
        <f>MIN('Transaction multiples value'!B6:M6)</f>
        <v>8</v>
      </c>
      <c r="C6" s="8">
        <f>AVERAGE('Transaction multiples value'!B6:M6)</f>
        <v>8.86198399223712</v>
      </c>
      <c r="D6" s="8">
        <f>MEDIAN('Transaction multiples value'!B6:M6)</f>
        <v>8.806818181818182</v>
      </c>
      <c r="E6" s="8">
        <f>MAX('Transaction multiples value'!B6:M6)</f>
        <v>9.583333333333334</v>
      </c>
      <c r="F6" s="8">
        <f>MEDIAN('Transaction multiples value'!B6,'Transaction multiples value'!D6,'Transaction multiples value'!F6,'Transaction multiples value'!G6,'Transaction multiples value'!I6,'Transaction multiples value'!J6,'Transaction multiples value'!L6,'Transaction multiples value'!M6)</f>
        <v>8.99703557312253</v>
      </c>
      <c r="G6" s="8">
        <f>MEDIAN('Transaction multiples value'!C6,'Transaction multiples value'!E6,'Transaction multiples value'!H6,'Transaction multiples value'!K6)</f>
        <v>8.366495507060334</v>
      </c>
      <c r="H6" s="8">
        <f>MEDIAN('Transaction multiples value'!J6:M6)</f>
        <v>9.134788478847884</v>
      </c>
    </row>
    <row r="7">
      <c r="A7" s="0" t="inlineStr">
        <is>
          <t xml:space="preserve">EV / EBITDA (x)</t>
        </is>
      </c>
      <c r="B7" s="8">
        <f>MIN('Transaction multiples value'!B7:M7)</f>
        <v>31.70731707317073</v>
      </c>
      <c r="C7" s="8">
        <f>AVERAGE('Transaction multiples value'!B7:M7)</f>
        <v>35.30840199970341</v>
      </c>
      <c r="D7" s="8">
        <f>MEDIAN('Transaction multiples value'!B7:M7)</f>
        <v>35.251831501831504</v>
      </c>
      <c r="E7" s="8">
        <f>MAX('Transaction multiples value'!B7:M7)</f>
        <v>38.775510204081634</v>
      </c>
      <c r="F7" s="8">
        <f>MEDIAN('Transaction multiples value'!B7,'Transaction multiples value'!D7,'Transaction multiples value'!F7,'Transaction multiples value'!G7,'Transaction multiples value'!I7,'Transaction multiples value'!J7,'Transaction multiples value'!L7,'Transaction multiples value'!M7)</f>
        <v>34.40734989648033</v>
      </c>
      <c r="G7" s="8">
        <f>MEDIAN('Transaction multiples value'!C7,'Transaction multiples value'!E7,'Transaction multiples value'!H7,'Transaction multiples value'!K7)</f>
        <v>36.93181818181819</v>
      </c>
      <c r="H7" s="8">
        <f>MEDIAN('Transaction multiples value'!J7:M7)</f>
        <v>33.68070632508322</v>
      </c>
    </row>
    <row r="8">
      <c r="A8" s="0" t="inlineStr">
        <is>
          <t xml:space="preserve">Premium, 1 day</t>
        </is>
      </c>
      <c r="B8" s="12">
        <f>MIN('Transaction multiples value'!B8:M8)</f>
        <v>0.27</v>
      </c>
      <c r="C8" s="12">
        <f>AVERAGE('Transaction multiples value'!B8:M8)</f>
        <v>0.3474999999999999</v>
      </c>
      <c r="D8" s="12">
        <f>MEDIAN('Transaction multiples value'!B8:M8)</f>
        <v>0.35</v>
      </c>
      <c r="E8" s="12">
        <f>MAX('Transaction multiples value'!B8:M8)</f>
        <v>0.45</v>
      </c>
      <c r="F8" s="12">
        <f>MEDIAN('Transaction multiples value'!B8,'Transaction multiples value'!D8,'Transaction multiples value'!F8,'Transaction multiples value'!G8,'Transaction multiples value'!I8,'Transaction multiples value'!J8,'Transaction multiples value'!L8,'Transaction multiples value'!M8)</f>
        <v>0.37</v>
      </c>
      <c r="G8" s="12">
        <f>MEDIAN('Transaction multiples value'!C8,'Transaction multiples value'!E8,'Transaction multiples value'!H8,'Transaction multiples value'!K8)</f>
        <v>0.29000000000000004</v>
      </c>
      <c r="H8" s="12">
        <f>MEDIAN('Transaction multiples value'!J8:M8)</f>
        <v>0.35</v>
      </c>
    </row>
    <row r="9">
      <c r="A9" s="0" t="inlineStr">
        <is>
          <t xml:space="preserve">Premium, 30-day VWAP</t>
        </is>
      </c>
      <c r="B9" s="12">
        <f>MIN('Transaction multiples value'!B9:M9)</f>
        <v>0.31</v>
      </c>
      <c r="C9" s="12">
        <f>AVERAGE('Transaction multiples value'!B9:M9)</f>
        <v>0.4025</v>
      </c>
      <c r="D9" s="12">
        <f>MEDIAN('Transaction multiples value'!B9:M9)</f>
        <v>0.395</v>
      </c>
      <c r="E9" s="12">
        <f>MAX('Transaction multiples value'!B9:M9)</f>
        <v>0.52</v>
      </c>
      <c r="F9" s="12">
        <f>MEDIAN('Transaction multiples value'!B9,'Transaction multiples value'!D9,'Transaction multiples value'!F9,'Transaction multiples value'!G9,'Transaction multiples value'!I9,'Transaction multiples value'!J9,'Transaction multiples value'!L9,'Transaction multiples value'!M9)</f>
        <v>0.43</v>
      </c>
      <c r="G9" s="12">
        <f>MEDIAN('Transaction multiples value'!C9,'Transaction multiples value'!E9,'Transaction multiples value'!H9,'Transaction multiples value'!K9)</f>
        <v>0.33999999999999997</v>
      </c>
      <c r="H9" s="12">
        <f>MEDIAN('Transaction multiples value'!J9:M9)</f>
        <v>0.39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1" t="inlineStr">
        <is>
          <t xml:space="preserve">line</t>
        </is>
      </c>
      <c r="B1" s="1" t="inlineStr">
        <is>
          <t xml:space="preserve">Low</t>
        </is>
      </c>
      <c r="C1" s="1" t="inlineStr">
        <is>
          <t xml:space="preserve">Mean</t>
        </is>
      </c>
      <c r="D1" s="1" t="inlineStr">
        <is>
          <t xml:space="preserve">Median</t>
        </is>
      </c>
      <c r="E1" s="1" t="inlineStr">
        <is>
          <t xml:space="preserve">High</t>
        </is>
      </c>
      <c r="F1" s="1" t="inlineStr">
        <is>
          <t xml:space="preserve">Median: strategic</t>
        </is>
      </c>
      <c r="G1" s="1" t="inlineStr">
        <is>
          <t xml:space="preserve">Median: sponsor</t>
        </is>
      </c>
      <c r="H1" s="1" t="inlineStr">
        <is>
          <t xml:space="preserve">Median: 2025 onward</t>
        </is>
      </c>
    </row>
    <row r="2">
      <c r="A2" s="0" t="inlineStr">
        <is>
          <t xml:space="preserve">Implied EV at EV / Revenue</t>
        </is>
      </c>
      <c r="B2" s="8">
        <f>('Summary statistics'!B6*'Helix Software (subject)'!B2)</f>
        <v>4160</v>
      </c>
      <c r="C2" s="8">
        <f>('Summary statistics'!C6*'Helix Software (subject)'!B2)</f>
        <v>4608.231675963302</v>
      </c>
      <c r="D2" s="8">
        <f>('Summary statistics'!D6*'Helix Software (subject)'!B2)</f>
        <v>4579.545454545454</v>
      </c>
      <c r="E2" s="8">
        <f>('Summary statistics'!E6*'Helix Software (subject)'!B2)</f>
        <v>4983.333333333334</v>
      </c>
      <c r="F2" s="8">
        <f>('Summary statistics'!F6*'Helix Software (subject)'!B2)</f>
        <v>4678.458498023715</v>
      </c>
      <c r="G2" s="8">
        <f>('Summary statistics'!G6*'Helix Software (subject)'!B2)</f>
        <v>4350.577663671374</v>
      </c>
      <c r="H2" s="8">
        <f>('Summary statistics'!H6*'Helix Software (subject)'!B2)</f>
        <v>4750.0900090009</v>
      </c>
    </row>
    <row r="3">
      <c r="A3" s="0" t="inlineStr">
        <is>
          <t xml:space="preserve">Implied EV at EV / EBITDA</t>
        </is>
      </c>
      <c r="B3" s="8">
        <f>('Summary statistics'!B7*'Helix Software (subject)'!B3)</f>
        <v>4439.024390243902</v>
      </c>
      <c r="C3" s="8">
        <f>('Summary statistics'!C7*'Helix Software (subject)'!B3)</f>
        <v>4943.176279958478</v>
      </c>
      <c r="D3" s="8">
        <f>('Summary statistics'!D7*'Helix Software (subject)'!B3)</f>
        <v>4935.25641025641</v>
      </c>
      <c r="E3" s="8">
        <f>('Summary statistics'!E7*'Helix Software (subject)'!B3)</f>
        <v>5428.571428571428</v>
      </c>
      <c r="F3" s="8">
        <f>('Summary statistics'!F7*'Helix Software (subject)'!B3)</f>
        <v>4817.028985507247</v>
      </c>
      <c r="G3" s="8">
        <f>('Summary statistics'!G7*'Helix Software (subject)'!B3)</f>
        <v>5170.454545454546</v>
      </c>
      <c r="H3" s="8">
        <f>('Summary statistics'!H7*'Helix Software (subject)'!B3)</f>
        <v>4715.298885511651</v>
      </c>
    </row>
    <row r="4">
      <c r="A4" s="0" t="inlineStr">
        <is>
          <t xml:space="preserve">Implied equity value at EV / Revenue</t>
        </is>
      </c>
      <c r="B4" s="8">
        <f>(B2-'Helix Software (subject)'!B4)</f>
        <v>3960</v>
      </c>
      <c r="C4" s="8">
        <f>(C2-'Helix Software (subject)'!B4)</f>
        <v>4408.231675963302</v>
      </c>
      <c r="D4" s="8">
        <f>(D2-'Helix Software (subject)'!B4)</f>
        <v>4379.545454545454</v>
      </c>
      <c r="E4" s="8">
        <f>(E2-'Helix Software (subject)'!B4)</f>
        <v>4783.333333333334</v>
      </c>
      <c r="F4" s="8">
        <f>(F2-'Helix Software (subject)'!B4)</f>
        <v>4478.458498023715</v>
      </c>
      <c r="G4" s="8">
        <f>(G2-'Helix Software (subject)'!B4)</f>
        <v>4150.577663671374</v>
      </c>
      <c r="H4" s="8">
        <f>(H2-'Helix Software (subject)'!B4)</f>
        <v>4550.0900090009</v>
      </c>
    </row>
    <row r="5">
      <c r="A5" s="0" t="inlineStr">
        <is>
          <t xml:space="preserve">Implied equity value at EV / EBITDA</t>
        </is>
      </c>
      <c r="B5" s="8">
        <f>(B3-'Helix Software (subject)'!B4)</f>
        <v>4239.024390243902</v>
      </c>
      <c r="C5" s="8">
        <f>(C3-'Helix Software (subject)'!B4)</f>
        <v>4743.176279958478</v>
      </c>
      <c r="D5" s="8">
        <f>(D3-'Helix Software (subject)'!B4)</f>
        <v>4735.25641025641</v>
      </c>
      <c r="E5" s="8">
        <f>(E3-'Helix Software (subject)'!B4)</f>
        <v>5228.571428571428</v>
      </c>
      <c r="F5" s="8">
        <f>(F3-'Helix Software (subject)'!B4)</f>
        <v>4617.028985507247</v>
      </c>
      <c r="G5" s="8">
        <f>(G3-'Helix Software (subject)'!B4)</f>
        <v>4970.454545454546</v>
      </c>
      <c r="H5" s="8">
        <f>(H3-'Helix Software (subject)'!B4)</f>
        <v>4515.298885511651</v>
      </c>
    </row>
    <row r="6">
      <c r="A6" s="0" t="inlineStr">
        <is>
          <t xml:space="preserve">Implied price at EV / Revenue ($)</t>
        </is>
      </c>
      <c r="B6" s="8">
        <f>(B4/'Helix Software (subject)'!B5)</f>
        <v>66</v>
      </c>
      <c r="C6" s="8">
        <f>(C4/'Helix Software (subject)'!B5)</f>
        <v>73.47052793272171</v>
      </c>
      <c r="D6" s="8">
        <f>(D4/'Helix Software (subject)'!B5)</f>
        <v>72.99242424242424</v>
      </c>
      <c r="E6" s="8">
        <f>(E4/'Helix Software (subject)'!B5)</f>
        <v>79.72222222222223</v>
      </c>
      <c r="F6" s="8">
        <f>(F4/'Helix Software (subject)'!B5)</f>
        <v>74.64097496706192</v>
      </c>
      <c r="G6" s="8">
        <f>(G4/'Helix Software (subject)'!B5)</f>
        <v>69.1762943945229</v>
      </c>
      <c r="H6" s="8">
        <f>(H4/'Helix Software (subject)'!B5)</f>
        <v>75.83483348334833</v>
      </c>
    </row>
    <row r="7">
      <c r="A7" s="0" t="inlineStr">
        <is>
          <t xml:space="preserve">Implied price at EV / EBITDA ($)</t>
        </is>
      </c>
      <c r="B7" s="8">
        <f>(B5/'Helix Software (subject)'!B5)</f>
        <v>70.65040650406505</v>
      </c>
      <c r="C7" s="8">
        <f>(C5/'Helix Software (subject)'!B5)</f>
        <v>79.05293799930796</v>
      </c>
      <c r="D7" s="8">
        <f>(D5/'Helix Software (subject)'!B5)</f>
        <v>78.92094017094017</v>
      </c>
      <c r="E7" s="8">
        <f>(E5/'Helix Software (subject)'!B5)</f>
        <v>87.14285714285714</v>
      </c>
      <c r="F7" s="8">
        <f>(F5/'Helix Software (subject)'!B5)</f>
        <v>76.95048309178745</v>
      </c>
      <c r="G7" s="8">
        <f>(G5/'Helix Software (subject)'!B5)</f>
        <v>82.8409090909091</v>
      </c>
      <c r="H7" s="8">
        <f>(H5/'Helix Software (subject)'!B5)</f>
        <v>75.25498142519419</v>
      </c>
    </row>
    <row r="8">
      <c r="A8" s="0" t="inlineStr">
        <is>
          <t xml:space="preserve">Implied price at 1-day premium ($)</t>
        </is>
      </c>
      <c r="B8" s="8">
        <f>('Helix Software (subject)'!B6*(1+'Summary statistics'!B8))</f>
        <v>73.66</v>
      </c>
      <c r="C8" s="8">
        <f>('Helix Software (subject)'!B6*(1+'Summary statistics'!C8))</f>
        <v>78.155</v>
      </c>
      <c r="D8" s="8">
        <f>('Helix Software (subject)'!B6*(1+'Summary statistics'!D8))</f>
        <v>78.30000000000001</v>
      </c>
      <c r="E8" s="8">
        <f>('Helix Software (subject)'!B6*(1+'Summary statistics'!E8))</f>
        <v>84.1</v>
      </c>
      <c r="F8" s="8">
        <f>('Helix Software (subject)'!B6*(1+'Summary statistics'!F8))</f>
        <v>79.46000000000001</v>
      </c>
      <c r="G8" s="8">
        <f>('Helix Software (subject)'!B6*(1+'Summary statistics'!G8))</f>
        <v>74.82000000000001</v>
      </c>
      <c r="H8" s="8">
        <f>('Helix Software (subject)'!B6*(1+'Summary statistics'!H8))</f>
        <v>78.30000000000001</v>
      </c>
    </row>
    <row r="9">
      <c r="A9" s="0" t="inlineStr">
        <is>
          <t xml:space="preserve">Implied price at 30-day premium ($)</t>
        </is>
      </c>
      <c r="B9" s="8">
        <f>('Helix Software (subject)'!B6*(1+'Summary statistics'!B9))</f>
        <v>75.98</v>
      </c>
      <c r="C9" s="8">
        <f>('Helix Software (subject)'!B6*(1+'Summary statistics'!C9))</f>
        <v>81.345</v>
      </c>
      <c r="D9" s="8">
        <f>('Helix Software (subject)'!B6*(1+'Summary statistics'!D9))</f>
        <v>80.91</v>
      </c>
      <c r="E9" s="8">
        <f>('Helix Software (subject)'!B6*(1+'Summary statistics'!E9))</f>
        <v>88.16</v>
      </c>
      <c r="F9" s="8">
        <f>('Helix Software (subject)'!B6*(1+'Summary statistics'!F9))</f>
        <v>82.94</v>
      </c>
      <c r="G9" s="8">
        <f>('Helix Software (subject)'!B6*(1+'Summary statistics'!G9))</f>
        <v>77.72</v>
      </c>
      <c r="H9" s="8">
        <f>('Helix Software (subject)'!B6*(1+'Summary statistics'!H9))</f>
        <v>80.62</v>
      </c>
    </row>
    <row r="10">
      <c r="A10" s="0" t="inlineStr">
        <is>
          <t xml:space="preserve">Current price ($)</t>
        </is>
      </c>
      <c r="B10" s="4">
        <f>'Helix Software (subject)'!B6</f>
        <v>58</v>
      </c>
      <c r="C10" s="4">
        <f>'Helix Software (subject)'!B6</f>
        <v>58</v>
      </c>
      <c r="D10" s="4">
        <f>'Helix Software (subject)'!B6</f>
        <v>58</v>
      </c>
      <c r="E10" s="4">
        <f>'Helix Software (subject)'!B6</f>
        <v>58</v>
      </c>
      <c r="F10" s="4">
        <f>'Helix Software (subject)'!B6</f>
        <v>58</v>
      </c>
      <c r="G10" s="4">
        <f>'Helix Software (subject)'!B6</f>
        <v>58</v>
      </c>
      <c r="H10" s="4">
        <f>'Helix Software (subject)'!B6</f>
        <v>58</v>
      </c>
    </row>
    <row r="11">
      <c r="A11" s="0" t="inlineStr">
        <is>
          <t xml:space="preserve">Implied premium: EV / Revenue</t>
        </is>
      </c>
      <c r="B11" s="12">
        <f>((B6/B10)-1)</f>
        <v>0.13793103448275867</v>
      </c>
      <c r="C11" s="12">
        <f>((C6/C10)-1)</f>
        <v>0.26673324021933986</v>
      </c>
      <c r="D11" s="12">
        <f>((D6/D10)-1)</f>
        <v>0.2584900731452455</v>
      </c>
      <c r="E11" s="12">
        <f>((E6/E10)-1)</f>
        <v>0.37452107279693503</v>
      </c>
      <c r="F11" s="12">
        <f>((F6/F10)-1)</f>
        <v>0.2869133615010677</v>
      </c>
      <c r="G11" s="12">
        <f>((G6/G10)-1)</f>
        <v>0.19269473094004996</v>
      </c>
      <c r="H11" s="12">
        <f>((H6/H10)-1)</f>
        <v>0.3074971290232471</v>
      </c>
    </row>
    <row r="12">
      <c r="A12" s="0" t="inlineStr">
        <is>
          <t xml:space="preserve">Implied premium: EV / EBITDA</t>
        </is>
      </c>
      <c r="B12" s="12">
        <f>((B7/B10)-1)</f>
        <v>0.21811045696663878</v>
      </c>
      <c r="C12" s="12">
        <f>((C7/C10)-1)</f>
        <v>0.36298168964324073</v>
      </c>
      <c r="D12" s="12">
        <f>((D7/D10)-1)</f>
        <v>0.3607058650162098</v>
      </c>
      <c r="E12" s="12">
        <f>((E7/E10)-1)</f>
        <v>0.502463054187192</v>
      </c>
      <c r="F12" s="12">
        <f>((F7/F10)-1)</f>
        <v>0.32673246709978354</v>
      </c>
      <c r="G12" s="12">
        <f>((G7/G10)-1)</f>
        <v>0.4282915360501567</v>
      </c>
      <c r="H12" s="12">
        <f>((H7/H10)-1)</f>
        <v>0.29749967974472735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acquirer</t>
        </is>
      </c>
      <c r="D1" s="1" t="inlineStr">
        <is>
          <t xml:space="preserve">target</t>
        </is>
      </c>
      <c r="E1" s="1" t="inlineStr">
        <is>
          <t xml:space="preserve">announced</t>
        </is>
      </c>
      <c r="F1" s="1" t="inlineStr">
        <is>
          <t xml:space="preserve">year</t>
        </is>
      </c>
      <c r="G1" s="1" t="inlineStr">
        <is>
          <t xml:space="preserve">type</t>
        </is>
      </c>
      <c r="H1" s="1" t="inlineStr">
        <is>
          <t xml:space="preserve">consideration</t>
        </is>
      </c>
      <c r="I1" s="1" t="inlineStr">
        <is>
          <t xml:space="preserve">ev</t>
        </is>
      </c>
      <c r="J1" s="1" t="inlineStr">
        <is>
          <t xml:space="preserve">target_revenue</t>
        </is>
      </c>
      <c r="K1" s="1" t="inlineStr">
        <is>
          <t xml:space="preserve">target_ebitda</t>
        </is>
      </c>
      <c r="L1" s="1" t="inlineStr">
        <is>
          <t xml:space="preserve">premium_1d</t>
        </is>
      </c>
      <c r="M1" s="1" t="inlineStr">
        <is>
          <t xml:space="preserve">premium_30d</t>
        </is>
      </c>
      <c r="N1" s="1" t="inlineStr">
        <is>
          <t xml:space="preserve">terms</t>
        </is>
      </c>
    </row>
    <row r="2">
      <c r="A2" s="0" t="inlineStr">
        <is>
          <t xml:space="preserve">d01</t>
        </is>
      </c>
      <c r="B2" s="0" t="inlineStr">
        <is>
          <t xml:space="preserve">Meridian Health IT</t>
        </is>
      </c>
      <c r="C2" s="0" t="inlineStr">
        <is>
          <t xml:space="preserve">Vantage Systems</t>
        </is>
      </c>
      <c r="D2" s="0" t="inlineStr">
        <is>
          <t xml:space="preserve">Meridian Health IT</t>
        </is>
      </c>
      <c r="E2" s="16">
        <v>44696</v>
      </c>
      <c r="F2" s="4">
        <v>2022</v>
      </c>
      <c r="G2" s="0" t="inlineStr">
        <is>
          <t xml:space="preserve">strategic</t>
        </is>
      </c>
      <c r="H2" s="0" t="inlineStr">
        <is>
          <t xml:space="preserve">cash</t>
        </is>
      </c>
      <c r="I2" s="4">
        <v>4200</v>
      </c>
      <c r="J2" s="4">
        <v>460</v>
      </c>
      <c r="K2" s="4">
        <v>110</v>
      </c>
      <c r="L2" s="8">
        <v>0.38</v>
      </c>
      <c r="M2" s="8">
        <v>0.44</v>
      </c>
      <c r="N2" s="0" t="inlineStr">
        <is>
          <t xml:space="preserve">Vantage Systems · strategic · cash · May 22</t>
        </is>
      </c>
    </row>
    <row r="3">
      <c r="A3" s="0" t="inlineStr">
        <is>
          <t xml:space="preserve">d02</t>
        </is>
      </c>
      <c r="B3" s="0" t="inlineStr">
        <is>
          <t xml:space="preserve">Arbor Analytics</t>
        </is>
      </c>
      <c r="C3" s="0" t="inlineStr">
        <is>
          <t xml:space="preserve">Crestline Partners</t>
        </is>
      </c>
      <c r="D3" s="0" t="inlineStr">
        <is>
          <t xml:space="preserve">Arbor Analytics</t>
        </is>
      </c>
      <c r="E3" s="16">
        <v>44819</v>
      </c>
      <c r="F3" s="4">
        <v>2022</v>
      </c>
      <c r="G3" s="0" t="inlineStr">
        <is>
          <t xml:space="preserve">sponsor</t>
        </is>
      </c>
      <c r="H3" s="0" t="inlineStr">
        <is>
          <t xml:space="preserve">cash</t>
        </is>
      </c>
      <c r="I3" s="4">
        <v>1650</v>
      </c>
      <c r="J3" s="4">
        <v>190</v>
      </c>
      <c r="K3" s="4">
        <v>44</v>
      </c>
      <c r="L3" s="8">
        <v>0.27</v>
      </c>
      <c r="M3" s="8">
        <v>0.33</v>
      </c>
      <c r="N3" s="0" t="inlineStr">
        <is>
          <t xml:space="preserve">Crestline Partners · sponsor · cash · Sep 22</t>
        </is>
      </c>
    </row>
    <row r="4">
      <c r="A4" s="0" t="inlineStr">
        <is>
          <t xml:space="preserve">d03</t>
        </is>
      </c>
      <c r="B4" s="0" t="inlineStr">
        <is>
          <t xml:space="preserve">Lumen Payroll</t>
        </is>
      </c>
      <c r="C4" s="0" t="inlineStr">
        <is>
          <t xml:space="preserve">Northgate Software</t>
        </is>
      </c>
      <c r="D4" s="0" t="inlineStr">
        <is>
          <t xml:space="preserve">Lumen Payroll</t>
        </is>
      </c>
      <c r="E4" s="16">
        <v>44972</v>
      </c>
      <c r="F4" s="4">
        <v>2023</v>
      </c>
      <c r="G4" s="0" t="inlineStr">
        <is>
          <t xml:space="preserve">strategic</t>
        </is>
      </c>
      <c r="H4" s="0" t="inlineStr">
        <is>
          <t xml:space="preserve">cash and stock</t>
        </is>
      </c>
      <c r="I4" s="4">
        <v>3100</v>
      </c>
      <c r="J4" s="4">
        <v>355</v>
      </c>
      <c r="K4" s="4">
        <v>92</v>
      </c>
      <c r="L4" s="8">
        <v>0.31</v>
      </c>
      <c r="M4" s="8">
        <v>0.36</v>
      </c>
      <c r="N4" s="0" t="inlineStr">
        <is>
          <t xml:space="preserve">Northgate Software · strategic · cash &amp; stock · Feb 23</t>
        </is>
      </c>
    </row>
    <row r="5">
      <c r="A5" s="0" t="inlineStr">
        <is>
          <t xml:space="preserve">d04</t>
        </is>
      </c>
      <c r="B5" s="0" t="inlineStr">
        <is>
          <t xml:space="preserve">Keystone Compliance</t>
        </is>
      </c>
      <c r="C5" s="0" t="inlineStr">
        <is>
          <t xml:space="preserve">Halcyon Capital</t>
        </is>
      </c>
      <c r="D5" s="0" t="inlineStr">
        <is>
          <t xml:space="preserve">Keystone Compliance</t>
        </is>
      </c>
      <c r="E5" s="16">
        <v>45092</v>
      </c>
      <c r="F5" s="4">
        <v>2023</v>
      </c>
      <c r="G5" s="0" t="inlineStr">
        <is>
          <t xml:space="preserve">sponsor</t>
        </is>
      </c>
      <c r="H5" s="0" t="inlineStr">
        <is>
          <t xml:space="preserve">cash</t>
        </is>
      </c>
      <c r="I5" s="4">
        <v>2400</v>
      </c>
      <c r="J5" s="4">
        <v>300</v>
      </c>
      <c r="K5" s="4">
        <v>66</v>
      </c>
      <c r="L5" s="8">
        <v>0.32</v>
      </c>
      <c r="M5" s="8">
        <v>0.39</v>
      </c>
      <c r="N5" s="0" t="inlineStr">
        <is>
          <t xml:space="preserve">Halcyon Capital · sponsor · cash · Jun 23</t>
        </is>
      </c>
    </row>
    <row r="6">
      <c r="A6" s="0" t="inlineStr">
        <is>
          <t xml:space="preserve">d05</t>
        </is>
      </c>
      <c r="B6" s="0" t="inlineStr">
        <is>
          <t xml:space="preserve">Vega Logistics Cloud</t>
        </is>
      </c>
      <c r="C6" s="0" t="inlineStr">
        <is>
          <t xml:space="preserve">Orbital Group</t>
        </is>
      </c>
      <c r="D6" s="0" t="inlineStr">
        <is>
          <t xml:space="preserve">Vega Logistics Cloud</t>
        </is>
      </c>
      <c r="E6" s="16">
        <v>45214</v>
      </c>
      <c r="F6" s="4">
        <v>2023</v>
      </c>
      <c r="G6" s="0" t="inlineStr">
        <is>
          <t xml:space="preserve">strategic</t>
        </is>
      </c>
      <c r="H6" s="0" t="inlineStr">
        <is>
          <t xml:space="preserve">stock</t>
        </is>
      </c>
      <c r="I6" s="4">
        <v>5600</v>
      </c>
      <c r="J6" s="4">
        <v>640</v>
      </c>
      <c r="K6" s="4">
        <v>150</v>
      </c>
      <c r="L6" s="8">
        <v>0.45</v>
      </c>
      <c r="M6" s="8">
        <v>0.52</v>
      </c>
      <c r="N6" s="0" t="inlineStr">
        <is>
          <t xml:space="preserve">Orbital Group · strategic · stock · Oct 23</t>
        </is>
      </c>
    </row>
    <row r="7">
      <c r="A7" s="0" t="inlineStr">
        <is>
          <t xml:space="preserve">d06</t>
        </is>
      </c>
      <c r="B7" s="0" t="inlineStr">
        <is>
          <t xml:space="preserve">Rho Field Service</t>
        </is>
      </c>
      <c r="C7" s="0" t="inlineStr">
        <is>
          <t xml:space="preserve">Pike Holdings</t>
        </is>
      </c>
      <c r="D7" s="0" t="inlineStr">
        <is>
          <t xml:space="preserve">Rho Field Service</t>
        </is>
      </c>
      <c r="E7" s="16">
        <v>45366</v>
      </c>
      <c r="F7" s="4">
        <v>2024</v>
      </c>
      <c r="G7" s="0" t="inlineStr">
        <is>
          <t xml:space="preserve">strategic</t>
        </is>
      </c>
      <c r="H7" s="0" t="inlineStr">
        <is>
          <t xml:space="preserve">cash</t>
        </is>
      </c>
      <c r="I7" s="4">
        <v>5100</v>
      </c>
      <c r="J7" s="4">
        <v>610</v>
      </c>
      <c r="K7" s="4">
        <v>158</v>
      </c>
      <c r="L7" s="8">
        <v>0.41</v>
      </c>
      <c r="M7" s="8">
        <v>0.47</v>
      </c>
      <c r="N7" s="0" t="inlineStr">
        <is>
          <t xml:space="preserve">Pike Holdings · strategic · cash · Mar 24</t>
        </is>
      </c>
    </row>
    <row r="8">
      <c r="A8" s="0" t="inlineStr">
        <is>
          <t xml:space="preserve">d07</t>
        </is>
      </c>
      <c r="B8" s="0" t="inlineStr">
        <is>
          <t xml:space="preserve">Tau Property Software</t>
        </is>
      </c>
      <c r="C8" s="0" t="inlineStr">
        <is>
          <t xml:space="preserve">Sable Equity</t>
        </is>
      </c>
      <c r="D8" s="0" t="inlineStr">
        <is>
          <t xml:space="preserve">Tau Property Software</t>
        </is>
      </c>
      <c r="E8" s="16">
        <v>45488</v>
      </c>
      <c r="F8" s="4">
        <v>2024</v>
      </c>
      <c r="G8" s="0" t="inlineStr">
        <is>
          <t xml:space="preserve">sponsor</t>
        </is>
      </c>
      <c r="H8" s="0" t="inlineStr">
        <is>
          <t xml:space="preserve">cash</t>
        </is>
      </c>
      <c r="I8" s="4">
        <v>1900</v>
      </c>
      <c r="J8" s="4">
        <v>205</v>
      </c>
      <c r="K8" s="4">
        <v>49</v>
      </c>
      <c r="L8" s="8">
        <v>0.28</v>
      </c>
      <c r="M8" s="8">
        <v>0.31</v>
      </c>
      <c r="N8" s="0" t="inlineStr">
        <is>
          <t xml:space="preserve">Sable Equity · sponsor · cash · Jul 24</t>
        </is>
      </c>
    </row>
    <row r="9">
      <c r="A9" s="0" t="inlineStr">
        <is>
          <t xml:space="preserve">d08</t>
        </is>
      </c>
      <c r="B9" s="0" t="inlineStr">
        <is>
          <t xml:space="preserve">Nimbus Clinical</t>
        </is>
      </c>
      <c r="C9" s="0" t="inlineStr">
        <is>
          <t xml:space="preserve">Summit Technologies</t>
        </is>
      </c>
      <c r="D9" s="0" t="inlineStr">
        <is>
          <t xml:space="preserve">Nimbus Clinical</t>
        </is>
      </c>
      <c r="E9" s="16">
        <v>45611</v>
      </c>
      <c r="F9" s="4">
        <v>2024</v>
      </c>
      <c r="G9" s="0" t="inlineStr">
        <is>
          <t xml:space="preserve">strategic</t>
        </is>
      </c>
      <c r="H9" s="0" t="inlineStr">
        <is>
          <t xml:space="preserve">cash</t>
        </is>
      </c>
      <c r="I9" s="4">
        <v>6900</v>
      </c>
      <c r="J9" s="4">
        <v>720</v>
      </c>
      <c r="K9" s="4">
        <v>195</v>
      </c>
      <c r="L9" s="8">
        <v>0.36</v>
      </c>
      <c r="M9" s="8">
        <v>0.42</v>
      </c>
      <c r="N9" s="0" t="inlineStr">
        <is>
          <t xml:space="preserve">Summit Technologies · strategic · cash · Nov 24</t>
        </is>
      </c>
    </row>
    <row r="10">
      <c r="A10" s="0" t="inlineStr">
        <is>
          <t xml:space="preserve">d09</t>
        </is>
      </c>
      <c r="B10" s="0" t="inlineStr">
        <is>
          <t xml:space="preserve">Nu Manufacturing Suite</t>
        </is>
      </c>
      <c r="C10" s="0" t="inlineStr">
        <is>
          <t xml:space="preserve">Kappa Industries</t>
        </is>
      </c>
      <c r="D10" s="0" t="inlineStr">
        <is>
          <t xml:space="preserve">Nu Manufacturing Suite</t>
        </is>
      </c>
      <c r="E10" s="16">
        <v>45703</v>
      </c>
      <c r="F10" s="4">
        <v>2025</v>
      </c>
      <c r="G10" s="0" t="inlineStr">
        <is>
          <t xml:space="preserve">strategic</t>
        </is>
      </c>
      <c r="H10" s="0" t="inlineStr">
        <is>
          <t xml:space="preserve">cash and stock</t>
        </is>
      </c>
      <c r="I10" s="4">
        <v>7800</v>
      </c>
      <c r="J10" s="4">
        <v>880</v>
      </c>
      <c r="K10" s="4">
        <v>246</v>
      </c>
      <c r="L10" s="8">
        <v>0.36</v>
      </c>
      <c r="M10" s="8">
        <v>0.4</v>
      </c>
      <c r="N10" s="0" t="inlineStr">
        <is>
          <t xml:space="preserve">Kappa Industries · strategic · cash &amp; stock · Feb 25</t>
        </is>
      </c>
    </row>
    <row r="11">
      <c r="A11" s="0" t="inlineStr">
        <is>
          <t xml:space="preserve">d10</t>
        </is>
      </c>
      <c r="B11" s="0" t="inlineStr">
        <is>
          <t xml:space="preserve">Mu Insurance Platform</t>
        </is>
      </c>
      <c r="C11" s="0" t="inlineStr">
        <is>
          <t xml:space="preserve">Iota Partners</t>
        </is>
      </c>
      <c r="D11" s="0" t="inlineStr">
        <is>
          <t xml:space="preserve">Mu Insurance Platform</t>
        </is>
      </c>
      <c r="E11" s="16">
        <v>45823</v>
      </c>
      <c r="F11" s="4">
        <v>2025</v>
      </c>
      <c r="G11" s="0" t="inlineStr">
        <is>
          <t xml:space="preserve">sponsor</t>
        </is>
      </c>
      <c r="H11" s="0" t="inlineStr">
        <is>
          <t xml:space="preserve">cash</t>
        </is>
      </c>
      <c r="I11" s="4">
        <v>3300</v>
      </c>
      <c r="J11" s="4">
        <v>410</v>
      </c>
      <c r="K11" s="4">
        <v>98</v>
      </c>
      <c r="L11" s="8">
        <v>0.3</v>
      </c>
      <c r="M11" s="8">
        <v>0.35</v>
      </c>
      <c r="N11" s="0" t="inlineStr">
        <is>
          <t xml:space="preserve">Iota Partners · sponsor · cash · Jun 25</t>
        </is>
      </c>
    </row>
    <row r="12">
      <c r="A12" s="0" t="inlineStr">
        <is>
          <t xml:space="preserve">d11</t>
        </is>
      </c>
      <c r="B12" s="0" t="inlineStr">
        <is>
          <t xml:space="preserve">Juniper Legal Tech</t>
        </is>
      </c>
      <c r="C12" s="0" t="inlineStr">
        <is>
          <t xml:space="preserve">Beacon Software</t>
        </is>
      </c>
      <c r="D12" s="0" t="inlineStr">
        <is>
          <t xml:space="preserve">Juniper Legal Tech</t>
        </is>
      </c>
      <c r="E12" s="16">
        <v>45976</v>
      </c>
      <c r="F12" s="4">
        <v>2025</v>
      </c>
      <c r="G12" s="0" t="inlineStr">
        <is>
          <t xml:space="preserve">strategic</t>
        </is>
      </c>
      <c r="H12" s="0" t="inlineStr">
        <is>
          <t xml:space="preserve">cash</t>
        </is>
      </c>
      <c r="I12" s="4">
        <v>2950</v>
      </c>
      <c r="J12" s="4">
        <v>310</v>
      </c>
      <c r="K12" s="4">
        <v>84</v>
      </c>
      <c r="L12" s="8">
        <v>0.34</v>
      </c>
      <c r="M12" s="8">
        <v>0.38</v>
      </c>
      <c r="N12" s="0" t="inlineStr">
        <is>
          <t xml:space="preserve">Beacon Software · strategic · cash · Nov 25</t>
        </is>
      </c>
    </row>
    <row r="13">
      <c r="A13" s="0" t="inlineStr">
        <is>
          <t xml:space="preserve">d12</t>
        </is>
      </c>
      <c r="B13" s="0" t="inlineStr">
        <is>
          <t xml:space="preserve">Copper Energy Software</t>
        </is>
      </c>
      <c r="C13" s="0" t="inlineStr">
        <is>
          <t xml:space="preserve">Atlas Global</t>
        </is>
      </c>
      <c r="D13" s="0" t="inlineStr">
        <is>
          <t xml:space="preserve">Copper Energy Software</t>
        </is>
      </c>
      <c r="E13" s="16">
        <v>46127</v>
      </c>
      <c r="F13" s="4">
        <v>2026</v>
      </c>
      <c r="G13" s="0" t="inlineStr">
        <is>
          <t xml:space="preserve">strategic</t>
        </is>
      </c>
      <c r="H13" s="0" t="inlineStr">
        <is>
          <t xml:space="preserve">cash</t>
        </is>
      </c>
      <c r="I13" s="4">
        <v>4750</v>
      </c>
      <c r="J13" s="4">
        <v>505</v>
      </c>
      <c r="K13" s="4">
        <v>141</v>
      </c>
      <c r="L13" s="8">
        <v>0.39</v>
      </c>
      <c r="M13" s="8">
        <v>0.46</v>
      </c>
      <c r="N13" s="0" t="inlineStr">
        <is>
          <t xml:space="preserve">Atlas Global · strategic · cash · Apr 26</t>
        </is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low</t>
        </is>
      </c>
      <c r="B2" s="0" t="inlineStr">
        <is>
          <t xml:space="preserve">Low</t>
        </is>
      </c>
    </row>
    <row r="3">
      <c r="A3" s="0" t="inlineStr">
        <is>
          <t xml:space="preserve">mean</t>
        </is>
      </c>
      <c r="B3" s="0" t="inlineStr">
        <is>
          <t xml:space="preserve">Mean</t>
        </is>
      </c>
    </row>
    <row r="4">
      <c r="A4" s="0" t="inlineStr">
        <is>
          <t xml:space="preserve">median</t>
        </is>
      </c>
      <c r="B4" s="0" t="inlineStr">
        <is>
          <t xml:space="preserve">Median</t>
        </is>
      </c>
    </row>
    <row r="5">
      <c r="A5" s="0" t="inlineStr">
        <is>
          <t xml:space="preserve">high</t>
        </is>
      </c>
      <c r="B5" s="0" t="inlineStr">
        <is>
          <t xml:space="preserve">High</t>
        </is>
      </c>
    </row>
    <row r="6">
      <c r="A6" s="0" t="inlineStr">
        <is>
          <t xml:space="preserve">median_strategic</t>
        </is>
      </c>
      <c r="B6" s="0" t="inlineStr">
        <is>
          <t xml:space="preserve">Median: strategic</t>
        </is>
      </c>
    </row>
    <row r="7">
      <c r="A7" s="0" t="inlineStr">
        <is>
          <t xml:space="preserve">median_sponsor</t>
        </is>
      </c>
      <c r="B7" s="0" t="inlineStr">
        <is>
          <t xml:space="preserve">Median: sponsor</t>
        </is>
      </c>
    </row>
    <row r="8">
      <c r="A8" s="0" t="inlineStr">
        <is>
          <t xml:space="preserve">median_recent</t>
        </is>
      </c>
      <c r="B8" s="0" t="inlineStr">
        <is>
          <t xml:space="preserve">Median: 2025 onward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revenue</t>
        </is>
      </c>
      <c r="B2" s="0" t="inlineStr">
        <is>
          <t xml:space="preserve">LTM revenue</t>
        </is>
      </c>
      <c r="C2" s="0"/>
    </row>
    <row r="3">
      <c r="A3" s="0" t="inlineStr">
        <is>
          <t xml:space="preserve">ebitda</t>
        </is>
      </c>
      <c r="B3" s="0" t="inlineStr">
        <is>
          <t xml:space="preserve">LTM EBITDA</t>
        </is>
      </c>
      <c r="C3" s="0"/>
    </row>
    <row r="4">
      <c r="A4" s="0" t="inlineStr">
        <is>
          <t xml:space="preserve">net_debt</t>
        </is>
      </c>
      <c r="B4" s="0" t="inlineStr">
        <is>
          <t xml:space="preserve">Net debt</t>
        </is>
      </c>
      <c r="C4" s="0"/>
    </row>
    <row r="5">
      <c r="A5" s="0" t="inlineStr">
        <is>
          <t xml:space="preserve">shares</t>
        </is>
      </c>
      <c r="B5" s="0" t="inlineStr">
        <is>
          <t xml:space="preserve">Diluted shares (M)</t>
        </is>
      </c>
      <c r="C5" s="0"/>
    </row>
    <row r="6">
      <c r="A6" s="0" t="inlineStr">
        <is>
          <t xml:space="preserve">price</t>
        </is>
      </c>
      <c r="B6" s="0" t="inlineStr">
        <is>
          <t xml:space="preserve">Current share price ($)</t>
        </is>
      </c>
      <c r="C6" s="0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ev</t>
        </is>
      </c>
      <c r="B2" s="0" t="inlineStr">
        <is>
          <t xml:space="preserve">Enterprise value</t>
        </is>
      </c>
      <c r="C2" s="0"/>
    </row>
    <row r="3">
      <c r="A3" s="0" t="inlineStr">
        <is>
          <t xml:space="preserve">revenue</t>
        </is>
      </c>
      <c r="B3" s="0" t="inlineStr">
        <is>
          <t xml:space="preserve">Target LTM revenue</t>
        </is>
      </c>
      <c r="C3" s="0"/>
    </row>
    <row r="4">
      <c r="A4" s="0" t="inlineStr">
        <is>
          <t xml:space="preserve">ebitda</t>
        </is>
      </c>
      <c r="B4" s="0" t="inlineStr">
        <is>
          <t xml:space="preserve">Target LTM EBITDA</t>
        </is>
      </c>
      <c r="C4" s="0"/>
    </row>
    <row r="5">
      <c r="A5" s="0" t="inlineStr">
        <is>
          <t xml:space="preserve">ebitda_margin</t>
        </is>
      </c>
      <c r="B5" s="0" t="inlineStr">
        <is>
          <t xml:space="preserve">EBITDA margin</t>
        </is>
      </c>
      <c r="C5" s="0" t="inlineStr">
        <is>
          <t xml:space="preserve">percent</t>
        </is>
      </c>
    </row>
    <row r="6">
      <c r="A6" s="0" t="inlineStr">
        <is>
          <t xml:space="preserve">ev_revenue</t>
        </is>
      </c>
      <c r="B6" s="0" t="inlineStr">
        <is>
          <t xml:space="preserve">EV / Revenue (x)</t>
        </is>
      </c>
      <c r="C6" s="0"/>
    </row>
    <row r="7">
      <c r="A7" s="0" t="inlineStr">
        <is>
          <t xml:space="preserve">ev_ebitda</t>
        </is>
      </c>
      <c r="B7" s="0" t="inlineStr">
        <is>
          <t xml:space="preserve">EV / EBITDA (x)</t>
        </is>
      </c>
      <c r="C7" s="0"/>
    </row>
    <row r="8">
      <c r="A8" s="0" t="inlineStr">
        <is>
          <t xml:space="preserve">premium_1d</t>
        </is>
      </c>
      <c r="B8" s="0" t="inlineStr">
        <is>
          <t xml:space="preserve">Premium, 1 day</t>
        </is>
      </c>
      <c r="C8" s="0" t="inlineStr">
        <is>
          <t xml:space="preserve">percent</t>
        </is>
      </c>
    </row>
    <row r="9">
      <c r="A9" s="0" t="inlineStr">
        <is>
          <t xml:space="preserve">premium_30d</t>
        </is>
      </c>
      <c r="B9" s="0" t="inlineStr">
        <is>
          <t xml:space="preserve">Premium, 30-day VWAP</t>
        </is>
      </c>
      <c r="C9" s="0" t="inlineStr">
        <is>
          <t xml:space="preserve">percent</t>
        </is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ev_from_revenue</t>
        </is>
      </c>
      <c r="B2" s="0" t="inlineStr">
        <is>
          <t xml:space="preserve">Implied EV at EV / Revenue</t>
        </is>
      </c>
      <c r="C2" s="0"/>
    </row>
    <row r="3">
      <c r="A3" s="0" t="inlineStr">
        <is>
          <t xml:space="preserve">ev_from_ebitda</t>
        </is>
      </c>
      <c r="B3" s="0" t="inlineStr">
        <is>
          <t xml:space="preserve">Implied EV at EV / EBITDA</t>
        </is>
      </c>
      <c r="C3" s="0"/>
    </row>
    <row r="4">
      <c r="A4" s="0" t="inlineStr">
        <is>
          <t xml:space="preserve">equity_from_revenue</t>
        </is>
      </c>
      <c r="B4" s="0" t="inlineStr">
        <is>
          <t xml:space="preserve">Implied equity value at EV / Revenue</t>
        </is>
      </c>
      <c r="C4" s="0"/>
    </row>
    <row r="5">
      <c r="A5" s="0" t="inlineStr">
        <is>
          <t xml:space="preserve">equity_from_ebitda</t>
        </is>
      </c>
      <c r="B5" s="0" t="inlineStr">
        <is>
          <t xml:space="preserve">Implied equity value at EV / EBITDA</t>
        </is>
      </c>
      <c r="C5" s="0"/>
    </row>
    <row r="6">
      <c r="A6" s="0" t="inlineStr">
        <is>
          <t xml:space="preserve">price_from_revenue</t>
        </is>
      </c>
      <c r="B6" s="0" t="inlineStr">
        <is>
          <t xml:space="preserve">Implied price at EV / Revenue ($)</t>
        </is>
      </c>
      <c r="C6" s="0"/>
    </row>
    <row r="7">
      <c r="A7" s="0" t="inlineStr">
        <is>
          <t xml:space="preserve">price_from_ebitda</t>
        </is>
      </c>
      <c r="B7" s="0" t="inlineStr">
        <is>
          <t xml:space="preserve">Implied price at EV / EBITDA ($)</t>
        </is>
      </c>
      <c r="C7" s="0"/>
    </row>
    <row r="8">
      <c r="A8" s="0" t="inlineStr">
        <is>
          <t xml:space="preserve">price_from_premium</t>
        </is>
      </c>
      <c r="B8" s="0" t="inlineStr">
        <is>
          <t xml:space="preserve">Implied price at 1-day premium ($)</t>
        </is>
      </c>
      <c r="C8" s="0"/>
    </row>
    <row r="9">
      <c r="A9" s="0" t="inlineStr">
        <is>
          <t xml:space="preserve">price_from_premium_30d</t>
        </is>
      </c>
      <c r="B9" s="0" t="inlineStr">
        <is>
          <t xml:space="preserve">Implied price at 30-day premium ($)</t>
        </is>
      </c>
      <c r="C9" s="0"/>
    </row>
    <row r="10">
      <c r="A10" s="0" t="inlineStr">
        <is>
          <t xml:space="preserve">current_price</t>
        </is>
      </c>
      <c r="B10" s="0" t="inlineStr">
        <is>
          <t xml:space="preserve">Current price ($)</t>
        </is>
      </c>
      <c r="C10" s="0"/>
    </row>
    <row r="11">
      <c r="A11" s="0" t="inlineStr">
        <is>
          <t xml:space="preserve">premium_from_revenue</t>
        </is>
      </c>
      <c r="B11" s="0" t="inlineStr">
        <is>
          <t xml:space="preserve">Implied premium: EV / Revenue</t>
        </is>
      </c>
      <c r="C11" s="0" t="inlineStr">
        <is>
          <t xml:space="preserve">percent</t>
        </is>
      </c>
    </row>
    <row r="12">
      <c r="A12" s="0" t="inlineStr">
        <is>
          <t xml:space="preserve">premium_from_ebitda</t>
        </is>
      </c>
      <c r="B12" s="0" t="inlineStr">
        <is>
          <t xml:space="preserve">Implied premium: EV / EBITDA</t>
        </is>
      </c>
      <c r="C12" s="0" t="inlineStr">
        <is>
          <t xml:space="preserve">percent</t>
        </is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multiples</t>
        </is>
      </c>
      <c r="B2" s="0" t="inlineStr">
        <is>
          <t xml:space="preserve">value</t>
        </is>
      </c>
      <c r="C2" s="0" t="inlineStr">
        <is>
          <t xml:space="preserve">line = ev</t>
        </is>
      </c>
      <c r="D2" s="20" t="inlineStr">
        <is>
          <t xml:space="preserve">deal.ev</t>
        </is>
      </c>
      <c r="E2" s="0" t="inlineStr">
        <is>
          <t xml:space="preserve">ok</t>
        </is>
      </c>
    </row>
    <row r="3">
      <c r="A3" s="0" t="inlineStr">
        <is>
          <t xml:space="preserve">multiples</t>
        </is>
      </c>
      <c r="B3" s="0" t="inlineStr">
        <is>
          <t xml:space="preserve">value</t>
        </is>
      </c>
      <c r="C3" s="0" t="inlineStr">
        <is>
          <t xml:space="preserve">line = revenue</t>
        </is>
      </c>
      <c r="D3" s="20" t="inlineStr">
        <is>
          <t xml:space="preserve">deal.target_revenue</t>
        </is>
      </c>
      <c r="E3" s="0" t="inlineStr">
        <is>
          <t xml:space="preserve">ok</t>
        </is>
      </c>
    </row>
    <row r="4">
      <c r="A4" s="0" t="inlineStr">
        <is>
          <t xml:space="preserve">multiples</t>
        </is>
      </c>
      <c r="B4" s="0" t="inlineStr">
        <is>
          <t xml:space="preserve">value</t>
        </is>
      </c>
      <c r="C4" s="0" t="inlineStr">
        <is>
          <t xml:space="preserve">line = ebitda</t>
        </is>
      </c>
      <c r="D4" s="20" t="inlineStr">
        <is>
          <t xml:space="preserve">deal.target_ebitda</t>
        </is>
      </c>
      <c r="E4" s="0" t="inlineStr">
        <is>
          <t xml:space="preserve">ok</t>
        </is>
      </c>
    </row>
    <row r="5">
      <c r="A5" s="0" t="inlineStr">
        <is>
          <t xml:space="preserve">multiples</t>
        </is>
      </c>
      <c r="B5" s="0" t="inlineStr">
        <is>
          <t xml:space="preserve">value</t>
        </is>
      </c>
      <c r="C5" s="0" t="inlineStr">
        <is>
          <t xml:space="preserve">line = ebitda_margin</t>
        </is>
      </c>
      <c r="D5" s="20" t="inlineStr">
        <is>
          <t xml:space="preserve">ebitda / revenue</t>
        </is>
      </c>
      <c r="E5" s="0" t="inlineStr">
        <is>
          <t xml:space="preserve">ok</t>
        </is>
      </c>
    </row>
    <row r="6">
      <c r="A6" s="0" t="inlineStr">
        <is>
          <t xml:space="preserve">multiples</t>
        </is>
      </c>
      <c r="B6" s="0" t="inlineStr">
        <is>
          <t xml:space="preserve">value</t>
        </is>
      </c>
      <c r="C6" s="0" t="inlineStr">
        <is>
          <t xml:space="preserve">line = ev_revenue</t>
        </is>
      </c>
      <c r="D6" s="20" t="inlineStr">
        <is>
          <t xml:space="preserve">ev / revenue</t>
        </is>
      </c>
      <c r="E6" s="0" t="inlineStr">
        <is>
          <t xml:space="preserve">ok</t>
        </is>
      </c>
    </row>
    <row r="7">
      <c r="A7" s="0" t="inlineStr">
        <is>
          <t xml:space="preserve">multiples</t>
        </is>
      </c>
      <c r="B7" s="0" t="inlineStr">
        <is>
          <t xml:space="preserve">value</t>
        </is>
      </c>
      <c r="C7" s="0" t="inlineStr">
        <is>
          <t xml:space="preserve">line = ev_ebitda</t>
        </is>
      </c>
      <c r="D7" s="20" t="inlineStr">
        <is>
          <t xml:space="preserve">ev / ebitda</t>
        </is>
      </c>
      <c r="E7" s="0" t="inlineStr">
        <is>
          <t xml:space="preserve">ok</t>
        </is>
      </c>
    </row>
    <row r="8">
      <c r="A8" s="0" t="inlineStr">
        <is>
          <t xml:space="preserve">multiples</t>
        </is>
      </c>
      <c r="B8" s="0" t="inlineStr">
        <is>
          <t xml:space="preserve">value</t>
        </is>
      </c>
      <c r="C8" s="0" t="inlineStr">
        <is>
          <t xml:space="preserve">line = premium_1d</t>
        </is>
      </c>
      <c r="D8" s="20" t="inlineStr">
        <is>
          <t xml:space="preserve">deal.premium_1d</t>
        </is>
      </c>
      <c r="E8" s="0" t="inlineStr">
        <is>
          <t xml:space="preserve">ok</t>
        </is>
      </c>
    </row>
    <row r="9">
      <c r="A9" s="0" t="inlineStr">
        <is>
          <t xml:space="preserve">multiples</t>
        </is>
      </c>
      <c r="B9" s="0" t="inlineStr">
        <is>
          <t xml:space="preserve">value</t>
        </is>
      </c>
      <c r="C9" s="0" t="inlineStr">
        <is>
          <t xml:space="preserve">line = premium_30d</t>
        </is>
      </c>
      <c r="D9" s="20" t="inlineStr">
        <is>
          <t xml:space="preserve">deal.premium_30d</t>
        </is>
      </c>
      <c r="E9" s="0" t="inlineStr">
        <is>
          <t xml:space="preserve">ok</t>
        </is>
      </c>
    </row>
    <row r="10">
      <c r="A10" s="0" t="inlineStr">
        <is>
          <t xml:space="preserve">summary</t>
        </is>
      </c>
      <c r="B10" s="0" t="inlineStr">
        <is>
          <t xml:space="preserve">value</t>
        </is>
      </c>
      <c r="C10" s="0" t="inlineStr">
        <is>
          <t xml:space="preserve">stat = low</t>
        </is>
      </c>
      <c r="D10" s="20" t="inlineStr">
        <is>
          <t xml:space="preserve">MIN(multiples.value)</t>
        </is>
      </c>
      <c r="E10" s="0" t="inlineStr">
        <is>
          <t xml:space="preserve">ok</t>
        </is>
      </c>
    </row>
    <row r="11">
      <c r="A11" s="0" t="inlineStr">
        <is>
          <t xml:space="preserve">summary</t>
        </is>
      </c>
      <c r="B11" s="0" t="inlineStr">
        <is>
          <t xml:space="preserve">value</t>
        </is>
      </c>
      <c r="C11" s="0" t="inlineStr">
        <is>
          <t xml:space="preserve">stat = mean</t>
        </is>
      </c>
      <c r="D11" s="20" t="inlineStr">
        <is>
          <t xml:space="preserve">AVG(multiples.value)</t>
        </is>
      </c>
      <c r="E11" s="0" t="inlineStr">
        <is>
          <t xml:space="preserve">ok</t>
        </is>
      </c>
    </row>
    <row r="12">
      <c r="A12" s="0" t="inlineStr">
        <is>
          <t xml:space="preserve">summary</t>
        </is>
      </c>
      <c r="B12" s="0" t="inlineStr">
        <is>
          <t xml:space="preserve">value</t>
        </is>
      </c>
      <c r="C12" s="0" t="inlineStr">
        <is>
          <t xml:space="preserve">stat = median</t>
        </is>
      </c>
      <c r="D12" s="20" t="inlineStr">
        <is>
          <t xml:space="preserve">MEDIAN(multiples.value)</t>
        </is>
      </c>
      <c r="E12" s="0" t="inlineStr">
        <is>
          <t xml:space="preserve">ok</t>
        </is>
      </c>
    </row>
    <row r="13">
      <c r="A13" s="0" t="inlineStr">
        <is>
          <t xml:space="preserve">summary</t>
        </is>
      </c>
      <c r="B13" s="0" t="inlineStr">
        <is>
          <t xml:space="preserve">value</t>
        </is>
      </c>
      <c r="C13" s="0" t="inlineStr">
        <is>
          <t xml:space="preserve">stat = high</t>
        </is>
      </c>
      <c r="D13" s="20" t="inlineStr">
        <is>
          <t xml:space="preserve">MAX(multiples.value)</t>
        </is>
      </c>
      <c r="E13" s="0" t="inlineStr">
        <is>
          <t xml:space="preserve">ok</t>
        </is>
      </c>
    </row>
    <row r="14">
      <c r="A14" s="0" t="inlineStr">
        <is>
          <t xml:space="preserve">summary</t>
        </is>
      </c>
      <c r="B14" s="0" t="inlineStr">
        <is>
          <t xml:space="preserve">value</t>
        </is>
      </c>
      <c r="C14" s="0" t="inlineStr">
        <is>
          <t xml:space="preserve">stat = median_strategic</t>
        </is>
      </c>
      <c r="D14" s="20" t="inlineStr">
        <is>
          <t xml:space="preserve">MEDIAN(multiples.value[deal.type=strategic])</t>
        </is>
      </c>
      <c r="E14" s="0" t="inlineStr">
        <is>
          <t xml:space="preserve">ok</t>
        </is>
      </c>
    </row>
    <row r="15">
      <c r="A15" s="0" t="inlineStr">
        <is>
          <t xml:space="preserve">summary</t>
        </is>
      </c>
      <c r="B15" s="0" t="inlineStr">
        <is>
          <t xml:space="preserve">value</t>
        </is>
      </c>
      <c r="C15" s="0" t="inlineStr">
        <is>
          <t xml:space="preserve">stat = median_sponsor</t>
        </is>
      </c>
      <c r="D15" s="20" t="inlineStr">
        <is>
          <t xml:space="preserve">MEDIAN(multiples.value[deal.type=sponsor])</t>
        </is>
      </c>
      <c r="E15" s="0" t="inlineStr">
        <is>
          <t xml:space="preserve">ok</t>
        </is>
      </c>
    </row>
    <row r="16">
      <c r="A16" s="0" t="inlineStr">
        <is>
          <t xml:space="preserve">summary</t>
        </is>
      </c>
      <c r="B16" s="0" t="inlineStr">
        <is>
          <t xml:space="preserve">value</t>
        </is>
      </c>
      <c r="C16" s="0" t="inlineStr">
        <is>
          <t xml:space="preserve">stat = median_recent</t>
        </is>
      </c>
      <c r="D16" s="20" t="inlineStr">
        <is>
          <t xml:space="preserve">MEDIAN(multiples.value[deal.year &gt;= 2025])</t>
        </is>
      </c>
      <c r="E16" s="0" t="inlineStr">
        <is>
          <t xml:space="preserve">ok</t>
        </is>
      </c>
    </row>
    <row r="17">
      <c r="A17" s="0" t="inlineStr">
        <is>
          <t xml:space="preserve">implied</t>
        </is>
      </c>
      <c r="B17" s="0" t="inlineStr">
        <is>
          <t xml:space="preserve">value</t>
        </is>
      </c>
      <c r="C17" s="0" t="inlineStr">
        <is>
          <t xml:space="preserve">line = ev_from_revenue</t>
        </is>
      </c>
      <c r="D17" s="20" t="inlineStr">
        <is>
          <t xml:space="preserve">summary.value[line=ev_revenue] * subject.revenue</t>
        </is>
      </c>
      <c r="E17" s="0" t="inlineStr">
        <is>
          <t xml:space="preserve">ok</t>
        </is>
      </c>
    </row>
    <row r="18">
      <c r="A18" s="0" t="inlineStr">
        <is>
          <t xml:space="preserve">implied</t>
        </is>
      </c>
      <c r="B18" s="0" t="inlineStr">
        <is>
          <t xml:space="preserve">value</t>
        </is>
      </c>
      <c r="C18" s="0" t="inlineStr">
        <is>
          <t xml:space="preserve">line = ev_from_ebitda</t>
        </is>
      </c>
      <c r="D18" s="20" t="inlineStr">
        <is>
          <t xml:space="preserve">summary.value[line=ev_ebitda] * subject.ebitda</t>
        </is>
      </c>
      <c r="E18" s="0" t="inlineStr">
        <is>
          <t xml:space="preserve">ok</t>
        </is>
      </c>
    </row>
    <row r="19">
      <c r="A19" s="0" t="inlineStr">
        <is>
          <t xml:space="preserve">implied</t>
        </is>
      </c>
      <c r="B19" s="0" t="inlineStr">
        <is>
          <t xml:space="preserve">value</t>
        </is>
      </c>
      <c r="C19" s="0" t="inlineStr">
        <is>
          <t xml:space="preserve">line = equity_from_revenue</t>
        </is>
      </c>
      <c r="D19" s="20" t="inlineStr">
        <is>
          <t xml:space="preserve">ev_from_revenue - subject.net_debt</t>
        </is>
      </c>
      <c r="E19" s="0" t="inlineStr">
        <is>
          <t xml:space="preserve">ok</t>
        </is>
      </c>
    </row>
    <row r="20">
      <c r="A20" s="0" t="inlineStr">
        <is>
          <t xml:space="preserve">implied</t>
        </is>
      </c>
      <c r="B20" s="0" t="inlineStr">
        <is>
          <t xml:space="preserve">value</t>
        </is>
      </c>
      <c r="C20" s="0" t="inlineStr">
        <is>
          <t xml:space="preserve">line = equity_from_ebitda</t>
        </is>
      </c>
      <c r="D20" s="20" t="inlineStr">
        <is>
          <t xml:space="preserve">ev_from_ebitda - subject.net_debt</t>
        </is>
      </c>
      <c r="E20" s="0" t="inlineStr">
        <is>
          <t xml:space="preserve">ok</t>
        </is>
      </c>
    </row>
    <row r="21">
      <c r="A21" s="0" t="inlineStr">
        <is>
          <t xml:space="preserve">implied</t>
        </is>
      </c>
      <c r="B21" s="0" t="inlineStr">
        <is>
          <t xml:space="preserve">value</t>
        </is>
      </c>
      <c r="C21" s="0" t="inlineStr">
        <is>
          <t xml:space="preserve">line = price_from_revenue</t>
        </is>
      </c>
      <c r="D21" s="20" t="inlineStr">
        <is>
          <t xml:space="preserve">equity_from_revenue / subject.shares</t>
        </is>
      </c>
      <c r="E21" s="0" t="inlineStr">
        <is>
          <t xml:space="preserve">ok</t>
        </is>
      </c>
    </row>
    <row r="22">
      <c r="A22" s="0" t="inlineStr">
        <is>
          <t xml:space="preserve">implied</t>
        </is>
      </c>
      <c r="B22" s="0" t="inlineStr">
        <is>
          <t xml:space="preserve">value</t>
        </is>
      </c>
      <c r="C22" s="0" t="inlineStr">
        <is>
          <t xml:space="preserve">line = price_from_ebitda</t>
        </is>
      </c>
      <c r="D22" s="20" t="inlineStr">
        <is>
          <t xml:space="preserve">equity_from_ebitda / subject.shares</t>
        </is>
      </c>
      <c r="E22" s="0" t="inlineStr">
        <is>
          <t xml:space="preserve">ok</t>
        </is>
      </c>
    </row>
    <row r="23">
      <c r="A23" s="0" t="inlineStr">
        <is>
          <t xml:space="preserve">implied</t>
        </is>
      </c>
      <c r="B23" s="0" t="inlineStr">
        <is>
          <t xml:space="preserve">value</t>
        </is>
      </c>
      <c r="C23" s="0" t="inlineStr">
        <is>
          <t xml:space="preserve">line = price_from_premium</t>
        </is>
      </c>
      <c r="D23" s="20" t="inlineStr">
        <is>
          <t xml:space="preserve">subject.price * (1 + summary.value[line=premium_1d])</t>
        </is>
      </c>
      <c r="E23" s="0" t="inlineStr">
        <is>
          <t xml:space="preserve">ok</t>
        </is>
      </c>
    </row>
    <row r="24">
      <c r="A24" s="0" t="inlineStr">
        <is>
          <t xml:space="preserve">implied</t>
        </is>
      </c>
      <c r="B24" s="0" t="inlineStr">
        <is>
          <t xml:space="preserve">value</t>
        </is>
      </c>
      <c r="C24" s="0" t="inlineStr">
        <is>
          <t xml:space="preserve">line = price_from_premium_30d</t>
        </is>
      </c>
      <c r="D24" s="20" t="inlineStr">
        <is>
          <t xml:space="preserve">subject.price * (1 + summary.value[line=premium_30d])</t>
        </is>
      </c>
      <c r="E24" s="0" t="inlineStr">
        <is>
          <t xml:space="preserve">ok</t>
        </is>
      </c>
    </row>
    <row r="25">
      <c r="A25" s="0" t="inlineStr">
        <is>
          <t xml:space="preserve">implied</t>
        </is>
      </c>
      <c r="B25" s="0" t="inlineStr">
        <is>
          <t xml:space="preserve">value</t>
        </is>
      </c>
      <c r="C25" s="0" t="inlineStr">
        <is>
          <t xml:space="preserve">line = current_price</t>
        </is>
      </c>
      <c r="D25" s="20" t="inlineStr">
        <is>
          <t xml:space="preserve">subject.price</t>
        </is>
      </c>
      <c r="E25" s="0" t="inlineStr">
        <is>
          <t xml:space="preserve">ok</t>
        </is>
      </c>
    </row>
    <row r="26">
      <c r="A26" s="0" t="inlineStr">
        <is>
          <t xml:space="preserve">implied</t>
        </is>
      </c>
      <c r="B26" s="0" t="inlineStr">
        <is>
          <t xml:space="preserve">value</t>
        </is>
      </c>
      <c r="C26" s="0" t="inlineStr">
        <is>
          <t xml:space="preserve">line = premium_from_revenue</t>
        </is>
      </c>
      <c r="D26" s="20" t="inlineStr">
        <is>
          <t xml:space="preserve">price_from_revenue / current_price - 1</t>
        </is>
      </c>
      <c r="E26" s="0" t="inlineStr">
        <is>
          <t xml:space="preserve">ok</t>
        </is>
      </c>
    </row>
    <row r="27">
      <c r="A27" s="0" t="inlineStr">
        <is>
          <t xml:space="preserve">implied</t>
        </is>
      </c>
      <c r="B27" s="0" t="inlineStr">
        <is>
          <t xml:space="preserve">value</t>
        </is>
      </c>
      <c r="C27" s="0" t="inlineStr">
        <is>
          <t xml:space="preserve">line = premium_from_ebitda</t>
        </is>
      </c>
      <c r="D27" s="20" t="inlineStr">
        <is>
          <t xml:space="preserve">price_from_ebitda / current_price - 1</t>
        </is>
      </c>
      <c r="E27" s="0" t="inlineStr">
        <is>
          <t xml:space="preserve">ok</t>
        </is>
      </c>
    </row>
    <row r="29">
      <c r="A29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