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CoreWeave forecast" sheetId="1" r:id="rId1"/>
    <sheet name="Assumptions" sheetId="2" r:id="rId2"/>
    <sheet name="Income statement" sheetId="3" r:id="rId3"/>
    <sheet name="Cash flow" sheetId="4" r:id="rId4"/>
    <sheet name="Balance sheet" sheetId="5" r:id="rId5"/>
    <sheet name="Periods" sheetId="6" r:id="rId6"/>
    <sheet name="Assumptions lines" sheetId="7" r:id="rId7"/>
    <sheet name="Income statement lines" sheetId="8" r:id="rId8"/>
    <sheet name="Cash flow lines" sheetId="9" r:id="rId9"/>
    <sheet name="Balance sheet lines" sheetId="10" r:id="rId10"/>
    <sheet name="Rules" sheetId="11" r:id="rId1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Income statement, first lines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'CoreWeave forecast'!$A$36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'CoreWeave forecast'!$B$35:$H$35</c:f>
            </c:strRef>
          </c:cat>
          <c:val>
            <c:numRef>
              <c:f>'CoreWeave forecast'!$B$36:$H$36</c:f>
            </c:numRef>
          </c:val>
          <c:smooth val="0"/>
        </c:ser>
        <c:ser>
          <c:idx val="1"/>
          <c:order val="1"/>
          <c:tx>
            <c:strRef>
              <c:f>'CoreWeave forecast'!$A$37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'CoreWeave forecast'!$B$35:$H$35</c:f>
            </c:strRef>
          </c:cat>
          <c:val>
            <c:numRef>
              <c:f>'CoreWeave forecast'!$B$37:$H$37</c:f>
            </c:numRef>
          </c:val>
          <c:smooth val="0"/>
        </c:ser>
        <c:ser>
          <c:idx val="2"/>
          <c:order val="2"/>
          <c:tx>
            <c:strRef>
              <c:f>'CoreWeave forecast'!$A$38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'CoreWeave forecast'!$B$35:$H$35</c:f>
            </c:strRef>
          </c:cat>
          <c:val>
            <c:numRef>
              <c:f>'CoreWeave forecast'!$B$38:$H$38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39</xdr:row>
      <xdr:rowOff>0</xdr:rowOff>
    </xdr:from>
    <xdr:to>
      <xdr:col>9</xdr:col>
      <xdr:colOff>0</xdr:colOff>
      <xdr:row>55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Assumptions (edit any cell)</t>
        </is>
      </c>
      <c r="B1" s="3" t="inlineStr">
        <is>
          <t xml:space="preserve">Inputs: edit the blue cells on the 'Assumptions' sheet; this table follows them.</t>
        </is>
      </c>
    </row>
    <row r="2">
      <c r="A2" s="1" t="inlineStr">
        <is>
          <t xml:space="preserve">line</t>
        </is>
      </c>
      <c r="B2" s="1" t="inlineStr">
        <is>
          <t xml:space="preserve">FY2024</t>
        </is>
      </c>
      <c r="C2" s="1" t="inlineStr">
        <is>
          <t xml:space="preserve">FY2025</t>
        </is>
      </c>
      <c r="D2" s="1" t="inlineStr">
        <is>
          <t xml:space="preserve">FY2026</t>
        </is>
      </c>
      <c r="E2" s="1" t="inlineStr">
        <is>
          <t xml:space="preserve">FY2027</t>
        </is>
      </c>
      <c r="F2" s="1" t="inlineStr">
        <is>
          <t xml:space="preserve">FY2028</t>
        </is>
      </c>
      <c r="G2" s="1" t="inlineStr">
        <is>
          <t xml:space="preserve">FY2029</t>
        </is>
      </c>
      <c r="H2" s="1" t="inlineStr">
        <is>
          <t xml:space="preserve">FY2030</t>
        </is>
      </c>
    </row>
    <row r="3">
      <c r="A3" s="0" t="inlineStr">
        <is>
          <t xml:space="preserve">Revenue growth</t>
        </is>
      </c>
      <c r="B3" s="12">
        <f>'Assumptions'!B2</f>
      </c>
      <c r="C3" s="12">
        <f>'Assumptions'!C2</f>
      </c>
      <c r="D3" s="12">
        <f>'Assumptions'!D2</f>
        <v>1.49</v>
      </c>
      <c r="E3" s="12">
        <f>'Assumptions'!E2</f>
        <v>0.75</v>
      </c>
      <c r="F3" s="12">
        <f>'Assumptions'!F2</f>
        <v>0.42</v>
      </c>
      <c r="G3" s="12">
        <f>'Assumptions'!G2</f>
        <v>0.25</v>
      </c>
      <c r="H3" s="12">
        <f>'Assumptions'!H2</f>
        <v>0.15</v>
      </c>
    </row>
    <row r="4">
      <c r="A4" s="0" t="inlineStr">
        <is>
          <t xml:space="preserve">Cost of revenue % revenue</t>
        </is>
      </c>
      <c r="B4" s="12">
        <f>'Assumptions'!B3</f>
      </c>
      <c r="C4" s="12">
        <f>'Assumptions'!C3</f>
      </c>
      <c r="D4" s="12">
        <f>'Assumptions'!D3</f>
        <v>0.29</v>
      </c>
      <c r="E4" s="12">
        <f>'Assumptions'!E3</f>
        <v>0.28</v>
      </c>
      <c r="F4" s="12">
        <f>'Assumptions'!F3</f>
        <v>0.27</v>
      </c>
      <c r="G4" s="12">
        <f>'Assumptions'!G3</f>
        <v>0.26</v>
      </c>
      <c r="H4" s="12">
        <f>'Assumptions'!H3</f>
        <v>0.26</v>
      </c>
    </row>
    <row r="5">
      <c r="A5" s="0" t="inlineStr">
        <is>
          <t xml:space="preserve">Cash opex (ex D&amp;A, SBC) % revenue</t>
        </is>
      </c>
      <c r="B5" s="12">
        <f>'Assumptions'!B4</f>
      </c>
      <c r="C5" s="12">
        <f>'Assumptions'!C4</f>
      </c>
      <c r="D5" s="12">
        <f>'Assumptions'!D4</f>
        <v>0.12</v>
      </c>
      <c r="E5" s="12">
        <f>'Assumptions'!E4</f>
        <v>0.11</v>
      </c>
      <c r="F5" s="12">
        <f>'Assumptions'!F4</f>
        <v>0.1</v>
      </c>
      <c r="G5" s="12">
        <f>'Assumptions'!G4</f>
        <v>0.095</v>
      </c>
      <c r="H5" s="12">
        <f>'Assumptions'!H4</f>
        <v>0.09</v>
      </c>
    </row>
    <row r="6">
      <c r="A6" s="0" t="inlineStr">
        <is>
          <t xml:space="preserve">Stock comp % revenue</t>
        </is>
      </c>
      <c r="B6" s="12">
        <f>'Assumptions'!B5</f>
      </c>
      <c r="C6" s="12">
        <f>'Assumptions'!C5</f>
      </c>
      <c r="D6" s="12">
        <f>'Assumptions'!D5</f>
        <v>0.05</v>
      </c>
      <c r="E6" s="12">
        <f>'Assumptions'!E5</f>
        <v>0.04</v>
      </c>
      <c r="F6" s="12">
        <f>'Assumptions'!F5</f>
        <v>0.035</v>
      </c>
      <c r="G6" s="12">
        <f>'Assumptions'!G5</f>
        <v>0.03</v>
      </c>
      <c r="H6" s="12">
        <f>'Assumptions'!H5</f>
        <v>0.03</v>
      </c>
    </row>
    <row r="7">
      <c r="A7" s="0" t="inlineStr">
        <is>
          <t xml:space="preserve">Depreciation % (opening PP&amp;E + ½ capex)</t>
        </is>
      </c>
      <c r="B7" s="12">
        <f>'Assumptions'!B6</f>
      </c>
      <c r="C7" s="12">
        <f>'Assumptions'!C6</f>
      </c>
      <c r="D7" s="12">
        <f>'Assumptions'!D6</f>
        <v>0.132</v>
      </c>
      <c r="E7" s="12">
        <f>'Assumptions'!E6</f>
        <v>0.14</v>
      </c>
      <c r="F7" s="12">
        <f>'Assumptions'!F6</f>
        <v>0.145</v>
      </c>
      <c r="G7" s="12">
        <f>'Assumptions'!G6</f>
        <v>0.15</v>
      </c>
      <c r="H7" s="12">
        <f>'Assumptions'!H6</f>
        <v>0.15</v>
      </c>
    </row>
    <row r="8">
      <c r="A8" s="0" t="inlineStr">
        <is>
          <t xml:space="preserve">Capex ($M)</t>
        </is>
      </c>
      <c r="B8" s="4">
        <f>'Assumptions'!B7</f>
      </c>
      <c r="C8" s="4">
        <f>'Assumptions'!C7</f>
      </c>
      <c r="D8" s="4">
        <f>'Assumptions'!D7</f>
        <v>37000</v>
      </c>
      <c r="E8" s="4">
        <f>'Assumptions'!E7</f>
        <v>42000</v>
      </c>
      <c r="F8" s="4">
        <f>'Assumptions'!F7</f>
        <v>34000</v>
      </c>
      <c r="G8" s="4">
        <f>'Assumptions'!G7</f>
        <v>28000</v>
      </c>
      <c r="H8" s="4">
        <f>'Assumptions'!H7</f>
        <v>24000</v>
      </c>
    </row>
    <row r="9">
      <c r="A9" s="0" t="inlineStr">
        <is>
          <t xml:space="preserve">Interest rate on avg debt</t>
        </is>
      </c>
      <c r="B9" s="12">
        <f>'Assumptions'!B8</f>
      </c>
      <c r="C9" s="12">
        <f>'Assumptions'!C8</f>
      </c>
      <c r="D9" s="12">
        <f>'Assumptions'!D8</f>
        <v>0.085</v>
      </c>
      <c r="E9" s="12">
        <f>'Assumptions'!E8</f>
        <v>0.085</v>
      </c>
      <c r="F9" s="12">
        <f>'Assumptions'!F8</f>
        <v>0.08</v>
      </c>
      <c r="G9" s="12">
        <f>'Assumptions'!G8</f>
        <v>0.075</v>
      </c>
      <c r="H9" s="12">
        <f>'Assumptions'!H8</f>
        <v>0.075</v>
      </c>
    </row>
    <row r="10">
      <c r="A10" s="0" t="inlineStr">
        <is>
          <t xml:space="preserve">Tax rate (when profitable)</t>
        </is>
      </c>
      <c r="B10" s="12">
        <f>'Assumptions'!B9</f>
      </c>
      <c r="C10" s="12">
        <f>'Assumptions'!C9</f>
      </c>
      <c r="D10" s="12">
        <f>'Assumptions'!D9</f>
        <v>0.15</v>
      </c>
      <c r="E10" s="12">
        <f>'Assumptions'!E9</f>
        <v>0.15</v>
      </c>
      <c r="F10" s="12">
        <f>'Assumptions'!F9</f>
        <v>0.18</v>
      </c>
      <c r="G10" s="12">
        <f>'Assumptions'!G9</f>
        <v>0.21</v>
      </c>
      <c r="H10" s="12">
        <f>'Assumptions'!H9</f>
        <v>0.21</v>
      </c>
    </row>
    <row r="11">
      <c r="A11" s="0" t="inlineStr">
        <is>
          <t xml:space="preserve">Working capital &amp; other % of revenue increase</t>
        </is>
      </c>
      <c r="B11" s="12">
        <f>'Assumptions'!B10</f>
      </c>
      <c r="C11" s="12">
        <f>'Assumptions'!C10</f>
      </c>
      <c r="D11" s="12">
        <f>'Assumptions'!D10</f>
        <v>0.25</v>
      </c>
      <c r="E11" s="12">
        <f>'Assumptions'!E10</f>
        <v>0.25</v>
      </c>
      <c r="F11" s="12">
        <f>'Assumptions'!F10</f>
        <v>0.25</v>
      </c>
      <c r="G11" s="12">
        <f>'Assumptions'!G10</f>
        <v>0.25</v>
      </c>
      <c r="H11" s="12">
        <f>'Assumptions'!H10</f>
        <v>0.25</v>
      </c>
    </row>
    <row r="12">
      <c r="A12" s="0" t="inlineStr">
        <is>
          <t xml:space="preserve">Net debt issuance ($M)</t>
        </is>
      </c>
      <c r="B12" s="4">
        <f>'Assumptions'!B11</f>
      </c>
      <c r="C12" s="4">
        <f>'Assumptions'!C11</f>
      </c>
      <c r="D12" s="4">
        <f>'Assumptions'!D11</f>
        <v>30000</v>
      </c>
      <c r="E12" s="4">
        <f>'Assumptions'!E11</f>
        <v>33000</v>
      </c>
      <c r="F12" s="4">
        <f>'Assumptions'!F11</f>
        <v>16000</v>
      </c>
      <c r="G12" s="4">
        <f>'Assumptions'!G11</f>
        <v>7000</v>
      </c>
      <c r="H12" s="4">
        <f>'Assumptions'!H11</f>
        <v>0</v>
      </c>
    </row>
    <row r="13">
      <c r="A13" s="0" t="inlineStr">
        <is>
          <t xml:space="preserve">Equity raised ($M)</t>
        </is>
      </c>
      <c r="B13" s="4">
        <f>'Assumptions'!B12</f>
      </c>
      <c r="C13" s="4">
        <f>'Assumptions'!C12</f>
      </c>
      <c r="D13" s="4">
        <f>'Assumptions'!D12</f>
        <v>0</v>
      </c>
      <c r="E13" s="4">
        <f>'Assumptions'!E12</f>
        <v>2500</v>
      </c>
      <c r="F13" s="4">
        <f>'Assumptions'!F12</f>
        <v>2500</v>
      </c>
      <c r="G13" s="4">
        <f>'Assumptions'!G12</f>
        <v>0</v>
      </c>
      <c r="H13" s="4">
        <f>'Assumptions'!H12</f>
        <v>0</v>
      </c>
    </row>
    <row r="15">
      <c r="A15" s="1" t="inlineStr">
        <is>
          <t xml:space="preserve">Income statement</t>
        </is>
      </c>
    </row>
    <row r="16">
      <c r="A16" s="1" t="inlineStr">
        <is>
          <t xml:space="preserve">line</t>
        </is>
      </c>
      <c r="B16" s="1" t="inlineStr">
        <is>
          <t xml:space="preserve">FY2024</t>
        </is>
      </c>
      <c r="C16" s="1" t="inlineStr">
        <is>
          <t xml:space="preserve">FY2025</t>
        </is>
      </c>
      <c r="D16" s="1" t="inlineStr">
        <is>
          <t xml:space="preserve">FY2026</t>
        </is>
      </c>
      <c r="E16" s="1" t="inlineStr">
        <is>
          <t xml:space="preserve">FY2027</t>
        </is>
      </c>
      <c r="F16" s="1" t="inlineStr">
        <is>
          <t xml:space="preserve">FY2028</t>
        </is>
      </c>
      <c r="G16" s="1" t="inlineStr">
        <is>
          <t xml:space="preserve">FY2029</t>
        </is>
      </c>
      <c r="H16" s="1" t="inlineStr">
        <is>
          <t xml:space="preserve">FY2030</t>
        </is>
      </c>
    </row>
    <row r="17">
      <c r="A17" s="0" t="inlineStr">
        <is>
          <t xml:space="preserve">Revenue</t>
        </is>
      </c>
      <c r="B17" s="8">
        <f>'Income statement'!B2</f>
        <v>1915</v>
      </c>
      <c r="C17" s="8">
        <f>'Income statement'!C2</f>
        <v>5131</v>
      </c>
      <c r="D17" s="8">
        <f>'Income statement'!D2</f>
        <v>12776.19</v>
      </c>
      <c r="E17" s="8">
        <f>'Income statement'!E2</f>
        <v>22358.3325</v>
      </c>
      <c r="F17" s="8">
        <f>'Income statement'!F2</f>
        <v>31748.83215</v>
      </c>
      <c r="G17" s="8">
        <f>'Income statement'!G2</f>
        <v>39686.040187499995</v>
      </c>
      <c r="H17" s="8">
        <f>'Income statement'!H2</f>
        <v>45638.946215624994</v>
      </c>
    </row>
    <row r="18">
      <c r="A18" s="0" t="inlineStr">
        <is>
          <t xml:space="preserve">Revenue growth</t>
        </is>
      </c>
      <c r="B18" s="12">
        <f>'Income statement'!B3</f>
      </c>
      <c r="C18" s="12">
        <f>'Income statement'!C3</f>
        <v>1.679373368146214</v>
      </c>
      <c r="D18" s="12">
        <f>'Income statement'!D3</f>
        <v>1.4900000000000002</v>
      </c>
      <c r="E18" s="12">
        <f>'Income statement'!E3</f>
        <v>0.75</v>
      </c>
      <c r="F18" s="12">
        <f>'Income statement'!F3</f>
        <v>0.41999999999999993</v>
      </c>
      <c r="G18" s="12">
        <f>'Income statement'!G3</f>
        <v>0.25</v>
      </c>
      <c r="H18" s="12">
        <f>'Income statement'!H3</f>
        <v>0.1499999999999999</v>
      </c>
    </row>
    <row r="19">
      <c r="A19" s="0" t="inlineStr">
        <is>
          <t xml:space="preserve">Cost of revenue</t>
        </is>
      </c>
      <c r="B19" s="8">
        <f>'Income statement'!B4</f>
        <v>493</v>
      </c>
      <c r="C19" s="8">
        <f>'Income statement'!C4</f>
        <v>1453</v>
      </c>
      <c r="D19" s="8">
        <f>'Income statement'!D4</f>
        <v>3705.0951</v>
      </c>
      <c r="E19" s="8">
        <f>'Income statement'!E4</f>
        <v>6260.333100000001</v>
      </c>
      <c r="F19" s="8">
        <f>'Income statement'!F4</f>
        <v>8572.1846805</v>
      </c>
      <c r="G19" s="8">
        <f>'Income statement'!G4</f>
        <v>10318.37044875</v>
      </c>
      <c r="H19" s="8">
        <f>'Income statement'!H4</f>
        <v>11866.126016062499</v>
      </c>
    </row>
    <row r="20">
      <c r="A20" s="0" t="inlineStr">
        <is>
          <t xml:space="preserve">Cash opex (ex D&amp;A, SBC)</t>
        </is>
      </c>
      <c r="B20" s="8">
        <f>'Income statement'!B5</f>
        <v>203</v>
      </c>
      <c r="C20" s="8">
        <f>'Income statement'!C5</f>
        <v>585</v>
      </c>
      <c r="D20" s="8">
        <f>'Income statement'!D5</f>
        <v>1533.1428</v>
      </c>
      <c r="E20" s="8">
        <f>'Income statement'!E5</f>
        <v>2459.416575</v>
      </c>
      <c r="F20" s="8">
        <f>'Income statement'!F5</f>
        <v>3174.883215</v>
      </c>
      <c r="G20" s="8">
        <f>'Income statement'!G5</f>
        <v>3770.1738178124997</v>
      </c>
      <c r="H20" s="8">
        <f>'Income statement'!H5</f>
        <v>4107.50515940625</v>
      </c>
    </row>
    <row r="21">
      <c r="A21" s="0" t="inlineStr">
        <is>
          <t xml:space="preserve">Adjusted EBITDA</t>
        </is>
      </c>
      <c r="B21" s="8">
        <f>'Income statement'!B6</f>
        <v>1219</v>
      </c>
      <c r="C21" s="8">
        <f>'Income statement'!C6</f>
        <v>3093</v>
      </c>
      <c r="D21" s="8">
        <f>'Income statement'!D6</f>
        <v>7537.9521</v>
      </c>
      <c r="E21" s="8">
        <f>'Income statement'!E6</f>
        <v>13638.582825000001</v>
      </c>
      <c r="F21" s="8">
        <f>'Income statement'!F6</f>
        <v>20001.764254499998</v>
      </c>
      <c r="G21" s="8">
        <f>'Income statement'!G6</f>
        <v>25597.495920937494</v>
      </c>
      <c r="H21" s="8">
        <f>'Income statement'!H6</f>
        <v>29665.31504015625</v>
      </c>
    </row>
    <row r="22">
      <c r="A22" s="0" t="inlineStr">
        <is>
          <t xml:space="preserve">Adj. EBITDA margin</t>
        </is>
      </c>
      <c r="B22" s="12">
        <f>'Income statement'!B7</f>
        <v>0.6365535248041776</v>
      </c>
      <c r="C22" s="12">
        <f>'Income statement'!C7</f>
        <v>0.6028064704735919</v>
      </c>
      <c r="D22" s="12">
        <f>'Income statement'!D7</f>
        <v>0.59</v>
      </c>
      <c r="E22" s="12">
        <f>'Income statement'!E7</f>
        <v>0.6100000000000001</v>
      </c>
      <c r="F22" s="12">
        <f>'Income statement'!F7</f>
        <v>0.63</v>
      </c>
      <c r="G22" s="12">
        <f>'Income statement'!G7</f>
        <v>0.6449999999999999</v>
      </c>
      <c r="H22" s="12">
        <f>'Income statement'!H7</f>
        <v>0.65</v>
      </c>
    </row>
    <row r="23">
      <c r="A23" s="0" t="inlineStr">
        <is>
          <t xml:space="preserve">Depreciation &amp; amortization</t>
        </is>
      </c>
      <c r="B23" s="8">
        <f>'Income statement'!B8</f>
        <v>863</v>
      </c>
      <c r="C23" s="8">
        <f>'Income statement'!C8</f>
        <v>2454</v>
      </c>
      <c r="D23" s="8">
        <f>'Income statement'!D8</f>
        <v>6475.524</v>
      </c>
      <c r="E23" s="8">
        <f>'Income statement'!E8</f>
        <v>11491.406640000001</v>
      </c>
      <c r="F23" s="8">
        <f>'Income statement'!F8</f>
        <v>15745.560057199998</v>
      </c>
      <c r="G23" s="8">
        <f>'Income statement'!G8</f>
        <v>18576.67639542</v>
      </c>
      <c r="H23" s="8">
        <f>'Income statement'!H8</f>
        <v>19690.174936107</v>
      </c>
    </row>
    <row r="24">
      <c r="A24" s="0" t="inlineStr">
        <is>
          <t xml:space="preserve">Adj. operating income (approx.)</t>
        </is>
      </c>
      <c r="B24" s="8">
        <f>'Income statement'!B9</f>
        <v>356</v>
      </c>
      <c r="C24" s="8">
        <f>'Income statement'!C9</f>
        <v>639</v>
      </c>
      <c r="D24" s="8">
        <f>'Income statement'!D9</f>
        <v>1062.4281</v>
      </c>
      <c r="E24" s="8">
        <f>'Income statement'!E9</f>
        <v>2147.1761850000003</v>
      </c>
      <c r="F24" s="8">
        <f>'Income statement'!F9</f>
        <v>4256.2041973</v>
      </c>
      <c r="G24" s="8">
        <f>'Income statement'!G9</f>
        <v>7020.819525517494</v>
      </c>
      <c r="H24" s="8">
        <f>'Income statement'!H9</f>
        <v>9975.14010404925</v>
      </c>
    </row>
    <row r="25">
      <c r="A25" s="0" t="inlineStr">
        <is>
          <t xml:space="preserve">Stock comp &amp; acquisition costs</t>
        </is>
      </c>
      <c r="B25" s="8">
        <f>'Income statement'!B10</f>
        <v>32</v>
      </c>
      <c r="C25" s="8">
        <f>'Income statement'!C10</f>
        <v>685</v>
      </c>
      <c r="D25" s="8">
        <f>'Income statement'!D10</f>
        <v>638.8095000000001</v>
      </c>
      <c r="E25" s="8">
        <f>'Income statement'!E10</f>
        <v>894.3333</v>
      </c>
      <c r="F25" s="8">
        <f>'Income statement'!F10</f>
        <v>1111.20912525</v>
      </c>
      <c r="G25" s="8">
        <f>'Income statement'!G10</f>
        <v>1190.5812056249997</v>
      </c>
      <c r="H25" s="8">
        <f>'Income statement'!H10</f>
        <v>1369.1683864687498</v>
      </c>
    </row>
    <row r="26">
      <c r="A26" s="0" t="inlineStr">
        <is>
          <t xml:space="preserve">Operating income (GAAP)</t>
        </is>
      </c>
      <c r="B26" s="8">
        <f>'Income statement'!B11</f>
        <v>324</v>
      </c>
      <c r="C26" s="8">
        <f>'Income statement'!C11</f>
        <v>-46</v>
      </c>
      <c r="D26" s="8">
        <f>'Income statement'!D11</f>
        <v>423.6186</v>
      </c>
      <c r="E26" s="8">
        <f>'Income statement'!E11</f>
        <v>1252.8428850000003</v>
      </c>
      <c r="F26" s="8">
        <f>'Income statement'!F11</f>
        <v>3144.9950720499996</v>
      </c>
      <c r="G26" s="8">
        <f>'Income statement'!G11</f>
        <v>5830.2383198924945</v>
      </c>
      <c r="H26" s="8">
        <f>'Income statement'!H11</f>
        <v>8605.9717175805</v>
      </c>
    </row>
    <row r="27">
      <c r="A27" s="0" t="inlineStr">
        <is>
          <t xml:space="preserve">Interest expense, net</t>
        </is>
      </c>
      <c r="B27" s="8">
        <f>'Income statement'!B12</f>
        <v>361</v>
      </c>
      <c r="C27" s="8">
        <f>'Income statement'!C12</f>
        <v>1229</v>
      </c>
      <c r="D27" s="8">
        <f>'Income statement'!D12</f>
        <v>3091.7050000000004</v>
      </c>
      <c r="E27" s="8">
        <f>'Income statement'!E12</f>
        <v>5769.205000000001</v>
      </c>
      <c r="F27" s="8">
        <f>'Income statement'!F12</f>
        <v>7389.84</v>
      </c>
      <c r="G27" s="8">
        <f>'Income statement'!G12</f>
        <v>7790.474999999999</v>
      </c>
      <c r="H27" s="8">
        <f>'Income statement'!H12</f>
        <v>8052.974999999999</v>
      </c>
    </row>
    <row r="28">
      <c r="A28" s="0" t="inlineStr">
        <is>
          <t xml:space="preserve">Other income &amp; fair-value items</t>
        </is>
      </c>
      <c r="B28" s="4">
        <f>'Income statement'!B13</f>
        <v>-707</v>
      </c>
      <c r="C28" s="4">
        <f>'Income statement'!C13</f>
        <v>60</v>
      </c>
      <c r="D28" s="4">
        <f>'Income statement'!D13</f>
        <v>0</v>
      </c>
      <c r="E28" s="4">
        <f>'Income statement'!E13</f>
        <v>0</v>
      </c>
      <c r="F28" s="4">
        <f>'Income statement'!F13</f>
        <v>0</v>
      </c>
      <c r="G28" s="4">
        <f>'Income statement'!G13</f>
        <v>0</v>
      </c>
      <c r="H28" s="4">
        <f>'Income statement'!H13</f>
        <v>0</v>
      </c>
    </row>
    <row r="29">
      <c r="A29" s="0" t="inlineStr">
        <is>
          <t xml:space="preserve">Pre-tax income</t>
        </is>
      </c>
      <c r="B29" s="8">
        <f>'Income statement'!B14</f>
        <v>-744</v>
      </c>
      <c r="C29" s="8">
        <f>'Income statement'!C14</f>
        <v>-1215</v>
      </c>
      <c r="D29" s="8">
        <f>'Income statement'!D14</f>
        <v>-2668.0864</v>
      </c>
      <c r="E29" s="8">
        <f>'Income statement'!E14</f>
        <v>-4516.362115000001</v>
      </c>
      <c r="F29" s="8">
        <f>'Income statement'!F14</f>
        <v>-4244.84492795</v>
      </c>
      <c r="G29" s="8">
        <f>'Income statement'!G14</f>
        <v>-1960.236680107505</v>
      </c>
      <c r="H29" s="8">
        <f>'Income statement'!H14</f>
        <v>552.9967175805004</v>
      </c>
    </row>
    <row r="30">
      <c r="A30" s="0" t="inlineStr">
        <is>
          <t xml:space="preserve">Income tax</t>
        </is>
      </c>
      <c r="B30" s="8">
        <f>'Income statement'!B15</f>
        <v>119</v>
      </c>
      <c r="C30" s="8">
        <f>'Income statement'!C15</f>
        <v>-48</v>
      </c>
      <c r="D30" s="8">
        <f>'Income statement'!D15</f>
        <v>0</v>
      </c>
      <c r="E30" s="8">
        <f>'Income statement'!E15</f>
        <v>0</v>
      </c>
      <c r="F30" s="8">
        <f>'Income statement'!F15</f>
        <v>0</v>
      </c>
      <c r="G30" s="8">
        <f>'Income statement'!G15</f>
        <v>0</v>
      </c>
      <c r="H30" s="8">
        <f>'Income statement'!H15</f>
        <v>116.12931069190509</v>
      </c>
    </row>
    <row r="31">
      <c r="A31" s="0" t="inlineStr">
        <is>
          <t xml:space="preserve">Net income</t>
        </is>
      </c>
      <c r="B31" s="8">
        <f>'Income statement'!B16</f>
        <v>-863</v>
      </c>
      <c r="C31" s="8">
        <f>'Income statement'!C16</f>
        <v>-1167</v>
      </c>
      <c r="D31" s="8">
        <f>'Income statement'!D16</f>
        <v>-2668.0864</v>
      </c>
      <c r="E31" s="8">
        <f>'Income statement'!E16</f>
        <v>-4516.362115000001</v>
      </c>
      <c r="F31" s="8">
        <f>'Income statement'!F16</f>
        <v>-4244.84492795</v>
      </c>
      <c r="G31" s="8">
        <f>'Income statement'!G16</f>
        <v>-1960.236680107505</v>
      </c>
      <c r="H31" s="8">
        <f>'Income statement'!H16</f>
        <v>436.8674068885954</v>
      </c>
    </row>
    <row r="32">
      <c r="A32" s="0" t="inlineStr">
        <is>
          <t xml:space="preserve">Net margin</t>
        </is>
      </c>
      <c r="B32" s="12">
        <f>'Income statement'!B17</f>
        <v>-0.4506527415143603</v>
      </c>
      <c r="C32" s="12">
        <f>'Income statement'!C17</f>
        <v>-0.22744104463067627</v>
      </c>
      <c r="D32" s="12">
        <f>'Income statement'!D17</f>
        <v>-0.20883271147345178</v>
      </c>
      <c r="E32" s="12">
        <f>'Income statement'!E17</f>
        <v>-0.20199905851655087</v>
      </c>
      <c r="F32" s="12">
        <f>'Income statement'!F17</f>
        <v>-0.13370082111665957</v>
      </c>
      <c r="G32" s="12">
        <f>'Income statement'!G17</f>
        <v>-0.049393607194020965</v>
      </c>
      <c r="H32" s="12">
        <f>'Income statement'!H17</f>
        <v>0.009572250087120308</v>
      </c>
    </row>
    <row r="34">
      <c r="A34" s="1" t="inlineStr">
        <is>
          <t xml:space="preserve">Income statement, first lines</t>
        </is>
      </c>
    </row>
    <row r="35">
      <c r="A35" s="1" t="inlineStr">
        <is>
          <t xml:space="preserve">line</t>
        </is>
      </c>
      <c r="B35" s="1" t="inlineStr">
        <is>
          <t xml:space="preserve">FY2024</t>
        </is>
      </c>
      <c r="C35" s="1" t="inlineStr">
        <is>
          <t xml:space="preserve">FY2025</t>
        </is>
      </c>
      <c r="D35" s="1" t="inlineStr">
        <is>
          <t xml:space="preserve">FY2026</t>
        </is>
      </c>
      <c r="E35" s="1" t="inlineStr">
        <is>
          <t xml:space="preserve">FY2027</t>
        </is>
      </c>
      <c r="F35" s="1" t="inlineStr">
        <is>
          <t xml:space="preserve">FY2028</t>
        </is>
      </c>
      <c r="G35" s="1" t="inlineStr">
        <is>
          <t xml:space="preserve">FY2029</t>
        </is>
      </c>
      <c r="H35" s="1" t="inlineStr">
        <is>
          <t xml:space="preserve">FY2030</t>
        </is>
      </c>
    </row>
    <row r="36">
      <c r="A36" s="0" t="inlineStr">
        <is>
          <t xml:space="preserve">Revenue</t>
        </is>
      </c>
      <c r="B36" s="8">
        <f>'Income statement'!B2</f>
        <v>1915</v>
      </c>
      <c r="C36" s="8">
        <f>'Income statement'!C2</f>
        <v>5131</v>
      </c>
      <c r="D36" s="8">
        <f>'Income statement'!D2</f>
        <v>12776.19</v>
      </c>
      <c r="E36" s="8">
        <f>'Income statement'!E2</f>
        <v>22358.3325</v>
      </c>
      <c r="F36" s="8">
        <f>'Income statement'!F2</f>
        <v>31748.83215</v>
      </c>
      <c r="G36" s="8">
        <f>'Income statement'!G2</f>
        <v>39686.040187499995</v>
      </c>
      <c r="H36" s="8">
        <f>'Income statement'!H2</f>
        <v>45638.946215624994</v>
      </c>
    </row>
    <row r="37">
      <c r="A37" s="0" t="inlineStr">
        <is>
          <t xml:space="preserve">Revenue growth</t>
        </is>
      </c>
      <c r="B37" s="12">
        <f>'Income statement'!B3</f>
      </c>
      <c r="C37" s="12">
        <f>'Income statement'!C3</f>
        <v>1.679373368146214</v>
      </c>
      <c r="D37" s="12">
        <f>'Income statement'!D3</f>
        <v>1.4900000000000002</v>
      </c>
      <c r="E37" s="12">
        <f>'Income statement'!E3</f>
        <v>0.75</v>
      </c>
      <c r="F37" s="12">
        <f>'Income statement'!F3</f>
        <v>0.41999999999999993</v>
      </c>
      <c r="G37" s="12">
        <f>'Income statement'!G3</f>
        <v>0.25</v>
      </c>
      <c r="H37" s="12">
        <f>'Income statement'!H3</f>
        <v>0.1499999999999999</v>
      </c>
    </row>
    <row r="38">
      <c r="A38" s="0" t="inlineStr">
        <is>
          <t xml:space="preserve">Cost of revenue</t>
        </is>
      </c>
      <c r="B38" s="8">
        <f>'Income statement'!B4</f>
        <v>493</v>
      </c>
      <c r="C38" s="8">
        <f>'Income statement'!C4</f>
        <v>1453</v>
      </c>
      <c r="D38" s="8">
        <f>'Income statement'!D4</f>
        <v>3705.0951</v>
      </c>
      <c r="E38" s="8">
        <f>'Income statement'!E4</f>
        <v>6260.333100000001</v>
      </c>
      <c r="F38" s="8">
        <f>'Income statement'!F4</f>
        <v>8572.1846805</v>
      </c>
      <c r="G38" s="8">
        <f>'Income statement'!G4</f>
        <v>10318.37044875</v>
      </c>
      <c r="H38" s="8">
        <f>'Income statement'!H4</f>
        <v>11866.126016062499</v>
      </c>
    </row>
    <row r="57">
      <c r="A57" s="1" t="inlineStr">
        <is>
          <t xml:space="preserve">Cash flow</t>
        </is>
      </c>
    </row>
    <row r="58">
      <c r="A58" s="1" t="inlineStr">
        <is>
          <t xml:space="preserve">line</t>
        </is>
      </c>
      <c r="B58" s="1" t="inlineStr">
        <is>
          <t xml:space="preserve">FY2024</t>
        </is>
      </c>
      <c r="C58" s="1" t="inlineStr">
        <is>
          <t xml:space="preserve">FY2025</t>
        </is>
      </c>
      <c r="D58" s="1" t="inlineStr">
        <is>
          <t xml:space="preserve">FY2026</t>
        </is>
      </c>
      <c r="E58" s="1" t="inlineStr">
        <is>
          <t xml:space="preserve">FY2027</t>
        </is>
      </c>
      <c r="F58" s="1" t="inlineStr">
        <is>
          <t xml:space="preserve">FY2028</t>
        </is>
      </c>
      <c r="G58" s="1" t="inlineStr">
        <is>
          <t xml:space="preserve">FY2029</t>
        </is>
      </c>
      <c r="H58" s="1" t="inlineStr">
        <is>
          <t xml:space="preserve">FY2030</t>
        </is>
      </c>
    </row>
    <row r="59">
      <c r="A59" s="0" t="inlineStr">
        <is>
          <t xml:space="preserve">Net income</t>
        </is>
      </c>
      <c r="B59" s="8">
        <f>'Cash flow'!B2</f>
        <v>-863</v>
      </c>
      <c r="C59" s="8">
        <f>'Cash flow'!C2</f>
        <v>-1167</v>
      </c>
      <c r="D59" s="8">
        <f>'Cash flow'!D2</f>
        <v>-2668.0864</v>
      </c>
      <c r="E59" s="8">
        <f>'Cash flow'!E2</f>
        <v>-4516.362115000001</v>
      </c>
      <c r="F59" s="8">
        <f>'Cash flow'!F2</f>
        <v>-4244.84492795</v>
      </c>
      <c r="G59" s="8">
        <f>'Cash flow'!G2</f>
        <v>-1960.236680107505</v>
      </c>
      <c r="H59" s="8">
        <f>'Cash flow'!H2</f>
        <v>436.8674068885954</v>
      </c>
    </row>
    <row r="60">
      <c r="A60" s="0" t="inlineStr">
        <is>
          <t xml:space="preserve">D&amp;A</t>
        </is>
      </c>
      <c r="B60" s="8">
        <f>'Cash flow'!B3</f>
        <v>863</v>
      </c>
      <c r="C60" s="8">
        <f>'Cash flow'!C3</f>
        <v>2454</v>
      </c>
      <c r="D60" s="8">
        <f>'Cash flow'!D3</f>
        <v>6475.524</v>
      </c>
      <c r="E60" s="8">
        <f>'Cash flow'!E3</f>
        <v>11491.406640000001</v>
      </c>
      <c r="F60" s="8">
        <f>'Cash flow'!F3</f>
        <v>15745.560057199998</v>
      </c>
      <c r="G60" s="8">
        <f>'Cash flow'!G3</f>
        <v>18576.67639542</v>
      </c>
      <c r="H60" s="8">
        <f>'Cash flow'!H3</f>
        <v>19690.174936107</v>
      </c>
    </row>
    <row r="61">
      <c r="A61" s="0" t="inlineStr">
        <is>
          <t xml:space="preserve">Stock comp &amp; acquisition costs</t>
        </is>
      </c>
      <c r="B61" s="8">
        <f>'Cash flow'!B4</f>
        <v>32</v>
      </c>
      <c r="C61" s="8">
        <f>'Cash flow'!C4</f>
        <v>685</v>
      </c>
      <c r="D61" s="8">
        <f>'Cash flow'!D4</f>
        <v>638.8095000000001</v>
      </c>
      <c r="E61" s="8">
        <f>'Cash flow'!E4</f>
        <v>894.3333</v>
      </c>
      <c r="F61" s="8">
        <f>'Cash flow'!F4</f>
        <v>1111.20912525</v>
      </c>
      <c r="G61" s="8">
        <f>'Cash flow'!G4</f>
        <v>1190.5812056249997</v>
      </c>
      <c r="H61" s="8">
        <f>'Cash flow'!H4</f>
        <v>1369.1683864687498</v>
      </c>
    </row>
    <row r="62">
      <c r="A62" s="0" t="inlineStr">
        <is>
          <t xml:space="preserve">Working capital (incl. customer prepayments) &amp; other</t>
        </is>
      </c>
      <c r="B62" s="8">
        <f>'Cash flow'!B5</f>
        <v>2717</v>
      </c>
      <c r="C62" s="8">
        <f>'Cash flow'!C5</f>
        <v>1086</v>
      </c>
      <c r="D62" s="8">
        <f>'Cash flow'!D5</f>
        <v>1911.2975000000001</v>
      </c>
      <c r="E62" s="8">
        <f>'Cash flow'!E5</f>
        <v>2395.535625</v>
      </c>
      <c r="F62" s="8">
        <f>'Cash flow'!F5</f>
        <v>2347.6249124999995</v>
      </c>
      <c r="G62" s="8">
        <f>'Cash flow'!G5</f>
        <v>1984.3020093749992</v>
      </c>
      <c r="H62" s="8">
        <f>'Cash flow'!H5</f>
        <v>1488.2265070312496</v>
      </c>
    </row>
    <row r="63">
      <c r="A63" s="0" t="inlineStr">
        <is>
          <t xml:space="preserve">Operating cash flow</t>
        </is>
      </c>
      <c r="B63" s="8">
        <f>'Cash flow'!B6</f>
        <v>2749</v>
      </c>
      <c r="C63" s="8">
        <f>'Cash flow'!C6</f>
        <v>3058</v>
      </c>
      <c r="D63" s="8">
        <f>'Cash flow'!D6</f>
        <v>6357.544600000001</v>
      </c>
      <c r="E63" s="8">
        <f>'Cash flow'!E6</f>
        <v>10264.91345</v>
      </c>
      <c r="F63" s="8">
        <f>'Cash flow'!F6</f>
        <v>14959.549166999997</v>
      </c>
      <c r="G63" s="8">
        <f>'Cash flow'!G6</f>
        <v>19791.322930312494</v>
      </c>
      <c r="H63" s="8">
        <f>'Cash flow'!H6</f>
        <v>22984.437236495596</v>
      </c>
    </row>
    <row r="64">
      <c r="A64" s="0" t="inlineStr">
        <is>
          <t xml:space="preserve">Capex</t>
        </is>
      </c>
      <c r="B64" s="4">
        <f>'Cash flow'!B7</f>
        <v>-8702</v>
      </c>
      <c r="C64" s="4">
        <f>'Cash flow'!C7</f>
        <v>-10309</v>
      </c>
      <c r="D64" s="4">
        <f>'Cash flow'!D7</f>
        <v>-37000</v>
      </c>
      <c r="E64" s="4">
        <f>'Cash flow'!E7</f>
        <v>-42000</v>
      </c>
      <c r="F64" s="4">
        <f>'Cash flow'!F7</f>
        <v>-34000</v>
      </c>
      <c r="G64" s="4">
        <f>'Cash flow'!G7</f>
        <v>-28000</v>
      </c>
      <c r="H64" s="4">
        <f>'Cash flow'!H7</f>
        <v>-24000</v>
      </c>
    </row>
    <row r="65">
      <c r="A65" s="0" t="inlineStr">
        <is>
          <t xml:space="preserve">Free cash flow</t>
        </is>
      </c>
      <c r="B65" s="8">
        <f>'Cash flow'!B8</f>
        <v>-5953</v>
      </c>
      <c r="C65" s="8">
        <f>'Cash flow'!C8</f>
        <v>-7251</v>
      </c>
      <c r="D65" s="8">
        <f>'Cash flow'!D8</f>
        <v>-30642.4554</v>
      </c>
      <c r="E65" s="8">
        <f>'Cash flow'!E8</f>
        <v>-31735.08655</v>
      </c>
      <c r="F65" s="8">
        <f>'Cash flow'!F8</f>
        <v>-19040.450833000003</v>
      </c>
      <c r="G65" s="8">
        <f>'Cash flow'!G8</f>
        <v>-8208.677069687506</v>
      </c>
      <c r="H65" s="8">
        <f>'Cash flow'!H8</f>
        <v>-1015.5627635044038</v>
      </c>
    </row>
    <row r="66">
      <c r="A66" s="0" t="inlineStr">
        <is>
          <t xml:space="preserve">Net debt issuance</t>
        </is>
      </c>
      <c r="B66" s="4">
        <f>'Cash flow'!B9</f>
        <v>6429</v>
      </c>
      <c r="C66" s="4">
        <f>'Cash flow'!C9</f>
        <v>8430</v>
      </c>
      <c r="D66" s="4">
        <f>'Cash flow'!D9</f>
        <v>30000</v>
      </c>
      <c r="E66" s="4">
        <f>'Cash flow'!E9</f>
        <v>33000</v>
      </c>
      <c r="F66" s="4">
        <f>'Cash flow'!F9</f>
        <v>16000</v>
      </c>
      <c r="G66" s="4">
        <f>'Cash flow'!G9</f>
        <v>7000</v>
      </c>
      <c r="H66" s="4">
        <f>'Cash flow'!H9</f>
        <v>0</v>
      </c>
    </row>
    <row r="67">
      <c r="A67" s="0" t="inlineStr">
        <is>
          <t xml:space="preserve">Equity &amp; other investing/financing</t>
        </is>
      </c>
      <c r="B67" s="4">
        <f>'Cash flow'!B10</f>
        <v>1079</v>
      </c>
      <c r="C67" s="4">
        <f>'Cash flow'!C10</f>
        <v>916</v>
      </c>
      <c r="D67" s="4">
        <f>'Cash flow'!D10</f>
        <v>0</v>
      </c>
      <c r="E67" s="4">
        <f>'Cash flow'!E10</f>
        <v>2500</v>
      </c>
      <c r="F67" s="4">
        <f>'Cash flow'!F10</f>
        <v>2500</v>
      </c>
      <c r="G67" s="4">
        <f>'Cash flow'!G10</f>
        <v>0</v>
      </c>
      <c r="H67" s="4">
        <f>'Cash flow'!H10</f>
        <v>0</v>
      </c>
    </row>
    <row r="68">
      <c r="A68" s="0" t="inlineStr">
        <is>
          <t xml:space="preserve">Net change in cash</t>
        </is>
      </c>
      <c r="B68" s="8">
        <f>'Cash flow'!B11</f>
        <v>1555</v>
      </c>
      <c r="C68" s="8">
        <f>'Cash flow'!C11</f>
        <v>2095</v>
      </c>
      <c r="D68" s="8">
        <f>'Cash flow'!D11</f>
        <v>-642.4553999999989</v>
      </c>
      <c r="E68" s="8">
        <f>'Cash flow'!E11</f>
        <v>3764.91345</v>
      </c>
      <c r="F68" s="8">
        <f>'Cash flow'!F11</f>
        <v>-540.4508330000026</v>
      </c>
      <c r="G68" s="8">
        <f>'Cash flow'!G11</f>
        <v>-1208.6770696875064</v>
      </c>
      <c r="H68" s="8">
        <f>'Cash flow'!H11</f>
        <v>-1015.5627635044038</v>
      </c>
    </row>
    <row r="70">
      <c r="A70" s="1" t="inlineStr">
        <is>
          <t xml:space="preserve">Balance sheet</t>
        </is>
      </c>
    </row>
    <row r="71">
      <c r="A71" s="1" t="inlineStr">
        <is>
          <t xml:space="preserve">line</t>
        </is>
      </c>
      <c r="B71" s="1" t="inlineStr">
        <is>
          <t xml:space="preserve">FY2024</t>
        </is>
      </c>
      <c r="C71" s="1" t="inlineStr">
        <is>
          <t xml:space="preserve">FY2025</t>
        </is>
      </c>
      <c r="D71" s="1" t="inlineStr">
        <is>
          <t xml:space="preserve">FY2026</t>
        </is>
      </c>
      <c r="E71" s="1" t="inlineStr">
        <is>
          <t xml:space="preserve">FY2027</t>
        </is>
      </c>
      <c r="F71" s="1" t="inlineStr">
        <is>
          <t xml:space="preserve">FY2028</t>
        </is>
      </c>
      <c r="G71" s="1" t="inlineStr">
        <is>
          <t xml:space="preserve">FY2029</t>
        </is>
      </c>
      <c r="H71" s="1" t="inlineStr">
        <is>
          <t xml:space="preserve">FY2030</t>
        </is>
      </c>
    </row>
    <row r="72">
      <c r="A72" s="0" t="inlineStr">
        <is>
          <t xml:space="preserve">Cash &amp; restricted cash</t>
        </is>
      </c>
      <c r="B72" s="8">
        <f>'Balance sheet'!B2</f>
        <v>2035</v>
      </c>
      <c r="C72" s="8">
        <f>'Balance sheet'!C2</f>
        <v>4130</v>
      </c>
      <c r="D72" s="8">
        <f>'Balance sheet'!D2</f>
        <v>3487.544600000001</v>
      </c>
      <c r="E72" s="8">
        <f>'Balance sheet'!E2</f>
        <v>7252.458050000001</v>
      </c>
      <c r="F72" s="8">
        <f>'Balance sheet'!F2</f>
        <v>6712.0072169999985</v>
      </c>
      <c r="G72" s="8">
        <f>'Balance sheet'!G2</f>
        <v>5503.330147312492</v>
      </c>
      <c r="H72" s="8">
        <f>'Balance sheet'!H2</f>
        <v>4487.767383808088</v>
      </c>
    </row>
    <row r="73">
      <c r="A73" s="0" t="inlineStr">
        <is>
          <t xml:space="preserve">PP&amp;E, net</t>
        </is>
      </c>
      <c r="B73" s="8">
        <f>'Balance sheet'!B3</f>
        <v>11915</v>
      </c>
      <c r="C73" s="8">
        <f>'Balance sheet'!C3</f>
        <v>30557</v>
      </c>
      <c r="D73" s="8">
        <f>'Balance sheet'!D3</f>
        <v>61081.476</v>
      </c>
      <c r="E73" s="8">
        <f>'Balance sheet'!E3</f>
        <v>91590.06936</v>
      </c>
      <c r="F73" s="8">
        <f>'Balance sheet'!F3</f>
        <v>109844.5093028</v>
      </c>
      <c r="G73" s="8">
        <f>'Balance sheet'!G3</f>
        <v>119267.83290738</v>
      </c>
      <c r="H73" s="8">
        <f>'Balance sheet'!H3</f>
        <v>123577.65797127302</v>
      </c>
    </row>
    <row r="74">
      <c r="A74" s="0" t="inlineStr">
        <is>
          <t xml:space="preserve">Debt (ex leases)</t>
        </is>
      </c>
      <c r="B74" s="4">
        <f>'Balance sheet'!B4</f>
        <v>7926</v>
      </c>
      <c r="C74" s="4">
        <f>'Balance sheet'!C4</f>
        <v>21373</v>
      </c>
      <c r="D74" s="4">
        <f>'Balance sheet'!D4</f>
        <v>51373</v>
      </c>
      <c r="E74" s="4">
        <f>'Balance sheet'!E4</f>
        <v>84373</v>
      </c>
      <c r="F74" s="4">
        <f>'Balance sheet'!F4</f>
        <v>100373</v>
      </c>
      <c r="G74" s="4">
        <f>'Balance sheet'!G4</f>
        <v>107373</v>
      </c>
      <c r="H74" s="4">
        <f>'Balance sheet'!H4</f>
        <v>107373</v>
      </c>
    </row>
    <row r="75">
      <c r="A75" s="0" t="inlineStr">
        <is>
          <t xml:space="preserve">Net debt</t>
        </is>
      </c>
      <c r="B75" s="8">
        <f>'Balance sheet'!B5</f>
        <v>5891</v>
      </c>
      <c r="C75" s="8">
        <f>'Balance sheet'!C5</f>
        <v>17243</v>
      </c>
      <c r="D75" s="8">
        <f>'Balance sheet'!D5</f>
        <v>47885.4554</v>
      </c>
      <c r="E75" s="8">
        <f>'Balance sheet'!E5</f>
        <v>77120.54195</v>
      </c>
      <c r="F75" s="8">
        <f>'Balance sheet'!F5</f>
        <v>93660.992783</v>
      </c>
      <c r="G75" s="8">
        <f>'Balance sheet'!G5</f>
        <v>101869.66985268751</v>
      </c>
      <c r="H75" s="8">
        <f>'Balance sheet'!H5</f>
        <v>102885.2326161919</v>
      </c>
    </row>
    <row r="76">
      <c r="A76" s="0" t="inlineStr">
        <is>
          <t xml:space="preserve">Net debt / adj. EBITDA (x)</t>
        </is>
      </c>
      <c r="B76" s="8">
        <f>'Balance sheet'!B6</f>
        <v>4.83264971287941</v>
      </c>
      <c r="C76" s="8">
        <f>'Balance sheet'!C6</f>
        <v>5.574846427416747</v>
      </c>
      <c r="D76" s="8">
        <f>'Balance sheet'!D6</f>
        <v>6.352581545324491</v>
      </c>
      <c r="E76" s="8">
        <f>'Balance sheet'!E6</f>
        <v>5.654586179484523</v>
      </c>
      <c r="F76" s="8">
        <f>'Balance sheet'!F6</f>
        <v>4.682636571017886</v>
      </c>
      <c r="G76" s="8">
        <f>'Balance sheet'!G6</f>
        <v>3.979673252701376</v>
      </c>
      <c r="H76" s="8">
        <f>'Balance sheet'!H6</f>
        <v>3.4681995615729013</v>
      </c>
    </row>
    <row r="77">
      <c r="A77" s="0" t="inlineStr">
        <is>
          <t xml:space="preserve">Stockholders' equity</t>
        </is>
      </c>
      <c r="B77" s="8">
        <f>'Balance sheet'!B7</f>
        <v>-414</v>
      </c>
      <c r="C77" s="8">
        <f>'Balance sheet'!C7</f>
        <v>3335</v>
      </c>
      <c r="D77" s="8">
        <f>'Balance sheet'!D7</f>
        <v>1305.7231</v>
      </c>
      <c r="E77" s="8">
        <f>'Balance sheet'!E7</f>
        <v>183.69428499999958</v>
      </c>
      <c r="F77" s="8">
        <f>'Balance sheet'!F7</f>
        <v>-449.94151770000053</v>
      </c>
      <c r="G77" s="8">
        <f>'Balance sheet'!G7</f>
        <v>-1219.5969921825058</v>
      </c>
      <c r="H77" s="8">
        <f>'Balance sheet'!H7</f>
        <v>586.4388011748393</v>
      </c>
    </row>
    <row r="79">
      <c r="A79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FY2024</t>
        </is>
      </c>
      <c r="C1" s="1" t="inlineStr">
        <is>
          <t xml:space="preserve">FY2025</t>
        </is>
      </c>
      <c r="D1" s="1" t="inlineStr">
        <is>
          <t xml:space="preserve">FY2026</t>
        </is>
      </c>
      <c r="E1" s="1" t="inlineStr">
        <is>
          <t xml:space="preserve">FY2027</t>
        </is>
      </c>
      <c r="F1" s="1" t="inlineStr">
        <is>
          <t xml:space="preserve">FY2028</t>
        </is>
      </c>
      <c r="G1" s="1" t="inlineStr">
        <is>
          <t xml:space="preserve">FY2029</t>
        </is>
      </c>
      <c r="H1" s="1" t="inlineStr">
        <is>
          <t xml:space="preserve">FY2030</t>
        </is>
      </c>
    </row>
    <row r="2">
      <c r="A2" s="0" t="inlineStr">
        <is>
          <t xml:space="preserve">Revenue growth</t>
        </is>
      </c>
      <c r="D2" s="14">
        <v>1.49</v>
      </c>
      <c r="E2" s="14">
        <v>0.75</v>
      </c>
      <c r="F2" s="14">
        <v>0.42</v>
      </c>
      <c r="G2" s="14">
        <v>0.25</v>
      </c>
      <c r="H2" s="14">
        <v>0.15</v>
      </c>
    </row>
    <row r="3">
      <c r="A3" s="0" t="inlineStr">
        <is>
          <t xml:space="preserve">Cost of revenue % revenue</t>
        </is>
      </c>
      <c r="D3" s="14">
        <v>0.29</v>
      </c>
      <c r="E3" s="14">
        <v>0.28</v>
      </c>
      <c r="F3" s="14">
        <v>0.27</v>
      </c>
      <c r="G3" s="14">
        <v>0.26</v>
      </c>
      <c r="H3" s="14">
        <v>0.26</v>
      </c>
    </row>
    <row r="4">
      <c r="A4" s="0" t="inlineStr">
        <is>
          <t xml:space="preserve">Cash opex (ex D&amp;A, SBC) % revenue</t>
        </is>
      </c>
      <c r="D4" s="14">
        <v>0.12</v>
      </c>
      <c r="E4" s="14">
        <v>0.11</v>
      </c>
      <c r="F4" s="14">
        <v>0.1</v>
      </c>
      <c r="G4" s="14">
        <v>0.095</v>
      </c>
      <c r="H4" s="14">
        <v>0.09</v>
      </c>
    </row>
    <row r="5">
      <c r="A5" s="0" t="inlineStr">
        <is>
          <t xml:space="preserve">Stock comp % revenue</t>
        </is>
      </c>
      <c r="D5" s="14">
        <v>0.05</v>
      </c>
      <c r="E5" s="14">
        <v>0.04</v>
      </c>
      <c r="F5" s="14">
        <v>0.035</v>
      </c>
      <c r="G5" s="14">
        <v>0.03</v>
      </c>
      <c r="H5" s="14">
        <v>0.03</v>
      </c>
    </row>
    <row r="6">
      <c r="A6" s="0" t="inlineStr">
        <is>
          <t xml:space="preserve">Depreciation % (opening PP&amp;E + ½ capex)</t>
        </is>
      </c>
      <c r="D6" s="14">
        <v>0.132</v>
      </c>
      <c r="E6" s="14">
        <v>0.14</v>
      </c>
      <c r="F6" s="14">
        <v>0.145</v>
      </c>
      <c r="G6" s="14">
        <v>0.15</v>
      </c>
      <c r="H6" s="14">
        <v>0.15</v>
      </c>
    </row>
    <row r="7">
      <c r="A7" s="0" t="inlineStr">
        <is>
          <t xml:space="preserve">Capex ($M)</t>
        </is>
      </c>
      <c r="D7" s="6">
        <v>37000</v>
      </c>
      <c r="E7" s="6">
        <v>42000</v>
      </c>
      <c r="F7" s="6">
        <v>34000</v>
      </c>
      <c r="G7" s="6">
        <v>28000</v>
      </c>
      <c r="H7" s="6">
        <v>24000</v>
      </c>
    </row>
    <row r="8">
      <c r="A8" s="0" t="inlineStr">
        <is>
          <t xml:space="preserve">Interest rate on avg debt</t>
        </is>
      </c>
      <c r="D8" s="14">
        <v>0.085</v>
      </c>
      <c r="E8" s="14">
        <v>0.085</v>
      </c>
      <c r="F8" s="14">
        <v>0.08</v>
      </c>
      <c r="G8" s="14">
        <v>0.075</v>
      </c>
      <c r="H8" s="14">
        <v>0.075</v>
      </c>
    </row>
    <row r="9">
      <c r="A9" s="0" t="inlineStr">
        <is>
          <t xml:space="preserve">Tax rate (when profitable)</t>
        </is>
      </c>
      <c r="D9" s="14">
        <v>0.15</v>
      </c>
      <c r="E9" s="14">
        <v>0.15</v>
      </c>
      <c r="F9" s="14">
        <v>0.18</v>
      </c>
      <c r="G9" s="14">
        <v>0.21</v>
      </c>
      <c r="H9" s="14">
        <v>0.21</v>
      </c>
    </row>
    <row r="10">
      <c r="A10" s="0" t="inlineStr">
        <is>
          <t xml:space="preserve">Working capital &amp; other % of revenue increase</t>
        </is>
      </c>
      <c r="D10" s="14">
        <v>0.25</v>
      </c>
      <c r="E10" s="14">
        <v>0.25</v>
      </c>
      <c r="F10" s="14">
        <v>0.25</v>
      </c>
      <c r="G10" s="14">
        <v>0.25</v>
      </c>
      <c r="H10" s="14">
        <v>0.25</v>
      </c>
    </row>
    <row r="11">
      <c r="A11" s="0" t="inlineStr">
        <is>
          <t xml:space="preserve">Net debt issuance ($M)</t>
        </is>
      </c>
      <c r="D11" s="6">
        <v>30000</v>
      </c>
      <c r="E11" s="6">
        <v>33000</v>
      </c>
      <c r="F11" s="6">
        <v>16000</v>
      </c>
      <c r="G11" s="6">
        <v>7000</v>
      </c>
      <c r="H11" s="6">
        <v>0</v>
      </c>
    </row>
    <row r="12">
      <c r="A12" s="0" t="inlineStr">
        <is>
          <t xml:space="preserve">Equity raised ($M)</t>
        </is>
      </c>
      <c r="D12" s="6">
        <v>0</v>
      </c>
      <c r="E12" s="6">
        <v>2500</v>
      </c>
      <c r="F12" s="6">
        <v>2500</v>
      </c>
      <c r="G12" s="6">
        <v>0</v>
      </c>
      <c r="H12" s="6">
        <v>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FY2024</t>
        </is>
      </c>
      <c r="C1" s="1" t="inlineStr">
        <is>
          <t xml:space="preserve">FY2025</t>
        </is>
      </c>
      <c r="D1" s="1" t="inlineStr">
        <is>
          <t xml:space="preserve">FY2026</t>
        </is>
      </c>
      <c r="E1" s="1" t="inlineStr">
        <is>
          <t xml:space="preserve">FY2027</t>
        </is>
      </c>
      <c r="F1" s="1" t="inlineStr">
        <is>
          <t xml:space="preserve">FY2028</t>
        </is>
      </c>
      <c r="G1" s="1" t="inlineStr">
        <is>
          <t xml:space="preserve">FY2029</t>
        </is>
      </c>
      <c r="H1" s="1" t="inlineStr">
        <is>
          <t xml:space="preserve">FY2030</t>
        </is>
      </c>
    </row>
    <row r="2">
      <c r="A2" s="0" t="inlineStr">
        <is>
          <t xml:space="preserve">Revenue</t>
        </is>
      </c>
      <c r="B2" s="10">
        <v>1915</v>
      </c>
      <c r="C2" s="10">
        <v>5131</v>
      </c>
      <c r="D2" s="8">
        <f>(C2*(1+'Assumptions'!D2))</f>
        <v>12776.19</v>
      </c>
      <c r="E2" s="8">
        <f>(D2*(1+'Assumptions'!E2))</f>
        <v>22358.3325</v>
      </c>
      <c r="F2" s="8">
        <f>(E2*(1+'Assumptions'!F2))</f>
        <v>31748.83215</v>
      </c>
      <c r="G2" s="8">
        <f>(F2*(1+'Assumptions'!G2))</f>
        <v>39686.040187499995</v>
      </c>
      <c r="H2" s="8">
        <f>(G2*(1+'Assumptions'!H2))</f>
        <v>45638.946215624994</v>
      </c>
    </row>
    <row r="3">
      <c r="A3" s="0" t="inlineStr">
        <is>
          <t xml:space="preserve">Revenue growth</t>
        </is>
      </c>
      <c r="C3" s="12">
        <f>((C2/B2)-1)</f>
        <v>1.679373368146214</v>
      </c>
      <c r="D3" s="12">
        <f>((D2/C2)-1)</f>
        <v>1.4900000000000002</v>
      </c>
      <c r="E3" s="12">
        <f>((E2/D2)-1)</f>
        <v>0.75</v>
      </c>
      <c r="F3" s="12">
        <f>((F2/E2)-1)</f>
        <v>0.41999999999999993</v>
      </c>
      <c r="G3" s="12">
        <f>((G2/F2)-1)</f>
        <v>0.25</v>
      </c>
      <c r="H3" s="12">
        <f>((H2/G2)-1)</f>
        <v>0.1499999999999999</v>
      </c>
    </row>
    <row r="4">
      <c r="A4" s="0" t="inlineStr">
        <is>
          <t xml:space="preserve">Cost of revenue</t>
        </is>
      </c>
      <c r="B4" s="10">
        <v>493</v>
      </c>
      <c r="C4" s="10">
        <v>1453</v>
      </c>
      <c r="D4" s="8">
        <f>(D2*'Assumptions'!D3)</f>
        <v>3705.0951</v>
      </c>
      <c r="E4" s="8">
        <f>(E2*'Assumptions'!E3)</f>
        <v>6260.333100000001</v>
      </c>
      <c r="F4" s="8">
        <f>(F2*'Assumptions'!F3)</f>
        <v>8572.1846805</v>
      </c>
      <c r="G4" s="8">
        <f>(G2*'Assumptions'!G3)</f>
        <v>10318.37044875</v>
      </c>
      <c r="H4" s="8">
        <f>(H2*'Assumptions'!H3)</f>
        <v>11866.126016062499</v>
      </c>
    </row>
    <row r="5">
      <c r="A5" s="0" t="inlineStr">
        <is>
          <t xml:space="preserve">Cash opex (ex D&amp;A, SBC)</t>
        </is>
      </c>
      <c r="B5" s="10">
        <v>203</v>
      </c>
      <c r="C5" s="10">
        <v>585</v>
      </c>
      <c r="D5" s="8">
        <f>(D2*'Assumptions'!D4)</f>
        <v>1533.1428</v>
      </c>
      <c r="E5" s="8">
        <f>(E2*'Assumptions'!E4)</f>
        <v>2459.416575</v>
      </c>
      <c r="F5" s="8">
        <f>(F2*'Assumptions'!F4)</f>
        <v>3174.883215</v>
      </c>
      <c r="G5" s="8">
        <f>(G2*'Assumptions'!G4)</f>
        <v>3770.1738178124997</v>
      </c>
      <c r="H5" s="8">
        <f>(H2*'Assumptions'!H4)</f>
        <v>4107.50515940625</v>
      </c>
    </row>
    <row r="6">
      <c r="A6" s="0" t="inlineStr">
        <is>
          <t xml:space="preserve">Adjusted EBITDA</t>
        </is>
      </c>
      <c r="B6" s="8">
        <f>((B2-B4)-B5)</f>
        <v>1219</v>
      </c>
      <c r="C6" s="8">
        <f>((C2-C4)-C5)</f>
        <v>3093</v>
      </c>
      <c r="D6" s="8">
        <f>((D2-D4)-D5)</f>
        <v>7537.9521</v>
      </c>
      <c r="E6" s="8">
        <f>((E2-E4)-E5)</f>
        <v>13638.582825000001</v>
      </c>
      <c r="F6" s="8">
        <f>((F2-F4)-F5)</f>
        <v>20001.764254499998</v>
      </c>
      <c r="G6" s="8">
        <f>((G2-G4)-G5)</f>
        <v>25597.495920937494</v>
      </c>
      <c r="H6" s="8">
        <f>((H2-H4)-H5)</f>
        <v>29665.31504015625</v>
      </c>
    </row>
    <row r="7">
      <c r="A7" s="0" t="inlineStr">
        <is>
          <t xml:space="preserve">Adj. EBITDA margin</t>
        </is>
      </c>
      <c r="B7" s="12">
        <f>(B6/B2)</f>
        <v>0.6365535248041776</v>
      </c>
      <c r="C7" s="12">
        <f>(C6/C2)</f>
        <v>0.6028064704735919</v>
      </c>
      <c r="D7" s="12">
        <f>(D6/D2)</f>
        <v>0.59</v>
      </c>
      <c r="E7" s="12">
        <f>(E6/E2)</f>
        <v>0.6100000000000001</v>
      </c>
      <c r="F7" s="12">
        <f>(F6/F2)</f>
        <v>0.63</v>
      </c>
      <c r="G7" s="12">
        <f>(G6/G2)</f>
        <v>0.6449999999999999</v>
      </c>
      <c r="H7" s="12">
        <f>(H6/H2)</f>
        <v>0.65</v>
      </c>
    </row>
    <row r="8">
      <c r="A8" s="0" t="inlineStr">
        <is>
          <t xml:space="preserve">Depreciation &amp; amortization</t>
        </is>
      </c>
      <c r="B8" s="10">
        <v>863</v>
      </c>
      <c r="C8" s="10">
        <v>2454</v>
      </c>
      <c r="D8" s="8">
        <f>('Assumptions'!D6*('Balance sheet'!C3+(0.5*'Assumptions'!D7)))</f>
        <v>6475.524</v>
      </c>
      <c r="E8" s="8">
        <f>('Assumptions'!E6*('Balance sheet'!D3+(0.5*'Assumptions'!E7)))</f>
        <v>11491.406640000001</v>
      </c>
      <c r="F8" s="8">
        <f>('Assumptions'!F6*('Balance sheet'!E3+(0.5*'Assumptions'!F7)))</f>
        <v>15745.560057199998</v>
      </c>
      <c r="G8" s="8">
        <f>('Assumptions'!G6*('Balance sheet'!F3+(0.5*'Assumptions'!G7)))</f>
        <v>18576.67639542</v>
      </c>
      <c r="H8" s="8">
        <f>('Assumptions'!H6*('Balance sheet'!G3+(0.5*'Assumptions'!H7)))</f>
        <v>19690.174936107</v>
      </c>
    </row>
    <row r="9">
      <c r="A9" s="0" t="inlineStr">
        <is>
          <t xml:space="preserve">Adj. operating income (approx.)</t>
        </is>
      </c>
      <c r="B9" s="8">
        <f>(B6-B8)</f>
        <v>356</v>
      </c>
      <c r="C9" s="8">
        <f>(C6-C8)</f>
        <v>639</v>
      </c>
      <c r="D9" s="8">
        <f>(D6-D8)</f>
        <v>1062.4281</v>
      </c>
      <c r="E9" s="8">
        <f>(E6-E8)</f>
        <v>2147.1761850000003</v>
      </c>
      <c r="F9" s="8">
        <f>(F6-F8)</f>
        <v>4256.2041973</v>
      </c>
      <c r="G9" s="8">
        <f>(G6-G8)</f>
        <v>7020.819525517494</v>
      </c>
      <c r="H9" s="8">
        <f>(H6-H8)</f>
        <v>9975.14010404925</v>
      </c>
    </row>
    <row r="10">
      <c r="A10" s="0" t="inlineStr">
        <is>
          <t xml:space="preserve">Stock comp &amp; acquisition costs</t>
        </is>
      </c>
      <c r="B10" s="10">
        <v>32</v>
      </c>
      <c r="C10" s="10">
        <v>685</v>
      </c>
      <c r="D10" s="8">
        <f>(D2*'Assumptions'!D5)</f>
        <v>638.8095000000001</v>
      </c>
      <c r="E10" s="8">
        <f>(E2*'Assumptions'!E5)</f>
        <v>894.3333</v>
      </c>
      <c r="F10" s="8">
        <f>(F2*'Assumptions'!F5)</f>
        <v>1111.20912525</v>
      </c>
      <c r="G10" s="8">
        <f>(G2*'Assumptions'!G5)</f>
        <v>1190.5812056249997</v>
      </c>
      <c r="H10" s="8">
        <f>(H2*'Assumptions'!H5)</f>
        <v>1369.1683864687498</v>
      </c>
    </row>
    <row r="11">
      <c r="A11" s="0" t="inlineStr">
        <is>
          <t xml:space="preserve">Operating income (GAAP)</t>
        </is>
      </c>
      <c r="B11" s="8">
        <f>((B6-B8)-B10)</f>
        <v>324</v>
      </c>
      <c r="C11" s="8">
        <f>((C6-C8)-C10)</f>
        <v>-46</v>
      </c>
      <c r="D11" s="8">
        <f>((D6-D8)-D10)</f>
        <v>423.6186</v>
      </c>
      <c r="E11" s="8">
        <f>((E6-E8)-E10)</f>
        <v>1252.8428850000003</v>
      </c>
      <c r="F11" s="8">
        <f>((F6-F8)-F10)</f>
        <v>3144.9950720499996</v>
      </c>
      <c r="G11" s="8">
        <f>((G6-G8)-G10)</f>
        <v>5830.2383198924945</v>
      </c>
      <c r="H11" s="8">
        <f>((H6-H8)-H10)</f>
        <v>8605.9717175805</v>
      </c>
    </row>
    <row r="12">
      <c r="A12" s="0" t="inlineStr">
        <is>
          <t xml:space="preserve">Interest expense, net</t>
        </is>
      </c>
      <c r="B12" s="10">
        <v>361</v>
      </c>
      <c r="C12" s="10">
        <v>1229</v>
      </c>
      <c r="D12" s="8">
        <f>('Assumptions'!D8*('Balance sheet'!C4+(0.5*'Assumptions'!D11)))</f>
        <v>3091.7050000000004</v>
      </c>
      <c r="E12" s="8">
        <f>('Assumptions'!E8*('Balance sheet'!D4+(0.5*'Assumptions'!E11)))</f>
        <v>5769.205000000001</v>
      </c>
      <c r="F12" s="8">
        <f>('Assumptions'!F8*('Balance sheet'!E4+(0.5*'Assumptions'!F11)))</f>
        <v>7389.84</v>
      </c>
      <c r="G12" s="8">
        <f>('Assumptions'!G8*('Balance sheet'!F4+(0.5*'Assumptions'!G11)))</f>
        <v>7790.474999999999</v>
      </c>
      <c r="H12" s="8">
        <f>('Assumptions'!H8*('Balance sheet'!G4+(0.5*'Assumptions'!H11)))</f>
        <v>8052.974999999999</v>
      </c>
    </row>
    <row r="13">
      <c r="A13" s="0" t="inlineStr">
        <is>
          <t xml:space="preserve">Other income &amp; fair-value items</t>
        </is>
      </c>
      <c r="B13" s="6">
        <v>-707</v>
      </c>
      <c r="C13" s="6">
        <v>60</v>
      </c>
      <c r="D13" s="4">
        <f>0</f>
        <v>0</v>
      </c>
      <c r="E13" s="4">
        <f>0</f>
        <v>0</v>
      </c>
      <c r="F13" s="4">
        <f>0</f>
        <v>0</v>
      </c>
      <c r="G13" s="4">
        <f>0</f>
        <v>0</v>
      </c>
      <c r="H13" s="4">
        <f>0</f>
        <v>0</v>
      </c>
    </row>
    <row r="14">
      <c r="A14" s="0" t="inlineStr">
        <is>
          <t xml:space="preserve">Pre-tax income</t>
        </is>
      </c>
      <c r="B14" s="8">
        <f>((B11-B12)+B13)</f>
        <v>-744</v>
      </c>
      <c r="C14" s="8">
        <f>((C11-C12)+C13)</f>
        <v>-1215</v>
      </c>
      <c r="D14" s="8">
        <f>((D11-D12)+D13)</f>
        <v>-2668.0864</v>
      </c>
      <c r="E14" s="8">
        <f>((E11-E12)+E13)</f>
        <v>-4516.362115000001</v>
      </c>
      <c r="F14" s="8">
        <f>((F11-F12)+F13)</f>
        <v>-4244.84492795</v>
      </c>
      <c r="G14" s="8">
        <f>((G11-G12)+G13)</f>
        <v>-1960.236680107505</v>
      </c>
      <c r="H14" s="8">
        <f>((H11-H12)+H13)</f>
        <v>552.9967175805004</v>
      </c>
    </row>
    <row r="15">
      <c r="A15" s="0" t="inlineStr">
        <is>
          <t xml:space="preserve">Income tax</t>
        </is>
      </c>
      <c r="B15" s="10">
        <v>119</v>
      </c>
      <c r="C15" s="10">
        <v>-48</v>
      </c>
      <c r="D15" s="8">
        <f>IF((D14&gt;0),(D14*'Assumptions'!D9),0)</f>
        <v>0</v>
      </c>
      <c r="E15" s="8">
        <f>IF((E14&gt;0),(E14*'Assumptions'!E9),0)</f>
        <v>0</v>
      </c>
      <c r="F15" s="8">
        <f>IF((F14&gt;0),(F14*'Assumptions'!F9),0)</f>
        <v>0</v>
      </c>
      <c r="G15" s="8">
        <f>IF((G14&gt;0),(G14*'Assumptions'!G9),0)</f>
        <v>0</v>
      </c>
      <c r="H15" s="8">
        <f>IF((H14&gt;0),(H14*'Assumptions'!H9),0)</f>
        <v>116.12931069190509</v>
      </c>
    </row>
    <row r="16">
      <c r="A16" s="0" t="inlineStr">
        <is>
          <t xml:space="preserve">Net income</t>
        </is>
      </c>
      <c r="B16" s="8">
        <f>(B14-B15)</f>
        <v>-863</v>
      </c>
      <c r="C16" s="8">
        <f>(C14-C15)</f>
        <v>-1167</v>
      </c>
      <c r="D16" s="8">
        <f>(D14-D15)</f>
        <v>-2668.0864</v>
      </c>
      <c r="E16" s="8">
        <f>(E14-E15)</f>
        <v>-4516.362115000001</v>
      </c>
      <c r="F16" s="8">
        <f>(F14-F15)</f>
        <v>-4244.84492795</v>
      </c>
      <c r="G16" s="8">
        <f>(G14-G15)</f>
        <v>-1960.236680107505</v>
      </c>
      <c r="H16" s="8">
        <f>(H14-H15)</f>
        <v>436.8674068885954</v>
      </c>
    </row>
    <row r="17">
      <c r="A17" s="0" t="inlineStr">
        <is>
          <t xml:space="preserve">Net margin</t>
        </is>
      </c>
      <c r="B17" s="12">
        <f>(B16/B2)</f>
        <v>-0.4506527415143603</v>
      </c>
      <c r="C17" s="12">
        <f>(C16/C2)</f>
        <v>-0.22744104463067627</v>
      </c>
      <c r="D17" s="12">
        <f>(D16/D2)</f>
        <v>-0.20883271147345178</v>
      </c>
      <c r="E17" s="12">
        <f>(E16/E2)</f>
        <v>-0.20199905851655087</v>
      </c>
      <c r="F17" s="12">
        <f>(F16/F2)</f>
        <v>-0.13370082111665957</v>
      </c>
      <c r="G17" s="12">
        <f>(G16/G2)</f>
        <v>-0.049393607194020965</v>
      </c>
      <c r="H17" s="12">
        <f>(H16/H2)</f>
        <v>0.009572250087120308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FY2024</t>
        </is>
      </c>
      <c r="C1" s="1" t="inlineStr">
        <is>
          <t xml:space="preserve">FY2025</t>
        </is>
      </c>
      <c r="D1" s="1" t="inlineStr">
        <is>
          <t xml:space="preserve">FY2026</t>
        </is>
      </c>
      <c r="E1" s="1" t="inlineStr">
        <is>
          <t xml:space="preserve">FY2027</t>
        </is>
      </c>
      <c r="F1" s="1" t="inlineStr">
        <is>
          <t xml:space="preserve">FY2028</t>
        </is>
      </c>
      <c r="G1" s="1" t="inlineStr">
        <is>
          <t xml:space="preserve">FY2029</t>
        </is>
      </c>
      <c r="H1" s="1" t="inlineStr">
        <is>
          <t xml:space="preserve">FY2030</t>
        </is>
      </c>
    </row>
    <row r="2">
      <c r="A2" s="0" t="inlineStr">
        <is>
          <t xml:space="preserve">Net income</t>
        </is>
      </c>
      <c r="B2" s="8">
        <f>'Income statement'!B16</f>
        <v>-863</v>
      </c>
      <c r="C2" s="8">
        <f>'Income statement'!C16</f>
        <v>-1167</v>
      </c>
      <c r="D2" s="8">
        <f>'Income statement'!D16</f>
        <v>-2668.0864</v>
      </c>
      <c r="E2" s="8">
        <f>'Income statement'!E16</f>
        <v>-4516.362115000001</v>
      </c>
      <c r="F2" s="8">
        <f>'Income statement'!F16</f>
        <v>-4244.84492795</v>
      </c>
      <c r="G2" s="8">
        <f>'Income statement'!G16</f>
        <v>-1960.236680107505</v>
      </c>
      <c r="H2" s="8">
        <f>'Income statement'!H16</f>
        <v>436.8674068885954</v>
      </c>
    </row>
    <row r="3">
      <c r="A3" s="0" t="inlineStr">
        <is>
          <t xml:space="preserve">D&amp;A</t>
        </is>
      </c>
      <c r="B3" s="8">
        <f>'Income statement'!B8</f>
        <v>863</v>
      </c>
      <c r="C3" s="8">
        <f>'Income statement'!C8</f>
        <v>2454</v>
      </c>
      <c r="D3" s="8">
        <f>'Income statement'!D8</f>
        <v>6475.524</v>
      </c>
      <c r="E3" s="8">
        <f>'Income statement'!E8</f>
        <v>11491.406640000001</v>
      </c>
      <c r="F3" s="8">
        <f>'Income statement'!F8</f>
        <v>15745.560057199998</v>
      </c>
      <c r="G3" s="8">
        <f>'Income statement'!G8</f>
        <v>18576.67639542</v>
      </c>
      <c r="H3" s="8">
        <f>'Income statement'!H8</f>
        <v>19690.174936107</v>
      </c>
    </row>
    <row r="4">
      <c r="A4" s="0" t="inlineStr">
        <is>
          <t xml:space="preserve">Stock comp &amp; acquisition costs</t>
        </is>
      </c>
      <c r="B4" s="8">
        <f>'Income statement'!B10</f>
        <v>32</v>
      </c>
      <c r="C4" s="8">
        <f>'Income statement'!C10</f>
        <v>685</v>
      </c>
      <c r="D4" s="8">
        <f>'Income statement'!D10</f>
        <v>638.8095000000001</v>
      </c>
      <c r="E4" s="8">
        <f>'Income statement'!E10</f>
        <v>894.3333</v>
      </c>
      <c r="F4" s="8">
        <f>'Income statement'!F10</f>
        <v>1111.20912525</v>
      </c>
      <c r="G4" s="8">
        <f>'Income statement'!G10</f>
        <v>1190.5812056249997</v>
      </c>
      <c r="H4" s="8">
        <f>'Income statement'!H10</f>
        <v>1369.1683864687498</v>
      </c>
    </row>
    <row r="5">
      <c r="A5" s="0" t="inlineStr">
        <is>
          <t xml:space="preserve">Working capital (incl. customer prepayments) &amp; other</t>
        </is>
      </c>
      <c r="B5" s="10">
        <v>2717</v>
      </c>
      <c r="C5" s="10">
        <v>1086</v>
      </c>
      <c r="D5" s="8">
        <f>('Assumptions'!D10*('Income statement'!D2-'Income statement'!C2))</f>
        <v>1911.2975000000001</v>
      </c>
      <c r="E5" s="8">
        <f>('Assumptions'!E10*('Income statement'!E2-'Income statement'!D2))</f>
        <v>2395.535625</v>
      </c>
      <c r="F5" s="8">
        <f>('Assumptions'!F10*('Income statement'!F2-'Income statement'!E2))</f>
        <v>2347.6249124999995</v>
      </c>
      <c r="G5" s="8">
        <f>('Assumptions'!G10*('Income statement'!G2-'Income statement'!F2))</f>
        <v>1984.3020093749992</v>
      </c>
      <c r="H5" s="8">
        <f>('Assumptions'!H10*('Income statement'!H2-'Income statement'!G2))</f>
        <v>1488.2265070312496</v>
      </c>
    </row>
    <row r="6">
      <c r="A6" s="0" t="inlineStr">
        <is>
          <t xml:space="preserve">Operating cash flow</t>
        </is>
      </c>
      <c r="B6" s="8">
        <f>(((B2+B3)+B4)+B5)</f>
        <v>2749</v>
      </c>
      <c r="C6" s="8">
        <f>(((C2+C3)+C4)+C5)</f>
        <v>3058</v>
      </c>
      <c r="D6" s="8">
        <f>(((D2+D3)+D4)+D5)</f>
        <v>6357.544600000001</v>
      </c>
      <c r="E6" s="8">
        <f>(((E2+E3)+E4)+E5)</f>
        <v>10264.91345</v>
      </c>
      <c r="F6" s="8">
        <f>(((F2+F3)+F4)+F5)</f>
        <v>14959.549166999997</v>
      </c>
      <c r="G6" s="8">
        <f>(((G2+G3)+G4)+G5)</f>
        <v>19791.322930312494</v>
      </c>
      <c r="H6" s="8">
        <f>(((H2+H3)+H4)+H5)</f>
        <v>22984.437236495596</v>
      </c>
    </row>
    <row r="7">
      <c r="A7" s="0" t="inlineStr">
        <is>
          <t xml:space="preserve">Capex</t>
        </is>
      </c>
      <c r="B7" s="6">
        <v>-8702</v>
      </c>
      <c r="C7" s="6">
        <v>-10309</v>
      </c>
      <c r="D7" s="4">
        <f>-('Assumptions'!D7)</f>
        <v>-37000</v>
      </c>
      <c r="E7" s="4">
        <f>-('Assumptions'!E7)</f>
        <v>-42000</v>
      </c>
      <c r="F7" s="4">
        <f>-('Assumptions'!F7)</f>
        <v>-34000</v>
      </c>
      <c r="G7" s="4">
        <f>-('Assumptions'!G7)</f>
        <v>-28000</v>
      </c>
      <c r="H7" s="4">
        <f>-('Assumptions'!H7)</f>
        <v>-24000</v>
      </c>
    </row>
    <row r="8">
      <c r="A8" s="0" t="inlineStr">
        <is>
          <t xml:space="preserve">Free cash flow</t>
        </is>
      </c>
      <c r="B8" s="8">
        <f>(B6+B7)</f>
        <v>-5953</v>
      </c>
      <c r="C8" s="8">
        <f>(C6+C7)</f>
        <v>-7251</v>
      </c>
      <c r="D8" s="8">
        <f>(D6+D7)</f>
        <v>-30642.4554</v>
      </c>
      <c r="E8" s="8">
        <f>(E6+E7)</f>
        <v>-31735.08655</v>
      </c>
      <c r="F8" s="8">
        <f>(F6+F7)</f>
        <v>-19040.450833000003</v>
      </c>
      <c r="G8" s="8">
        <f>(G6+G7)</f>
        <v>-8208.677069687506</v>
      </c>
      <c r="H8" s="8">
        <f>(H6+H7)</f>
        <v>-1015.5627635044038</v>
      </c>
    </row>
    <row r="9">
      <c r="A9" s="0" t="inlineStr">
        <is>
          <t xml:space="preserve">Net debt issuance</t>
        </is>
      </c>
      <c r="B9" s="6">
        <v>6429</v>
      </c>
      <c r="C9" s="6">
        <v>8430</v>
      </c>
      <c r="D9" s="4">
        <f>'Assumptions'!D11</f>
        <v>30000</v>
      </c>
      <c r="E9" s="4">
        <f>'Assumptions'!E11</f>
        <v>33000</v>
      </c>
      <c r="F9" s="4">
        <f>'Assumptions'!F11</f>
        <v>16000</v>
      </c>
      <c r="G9" s="4">
        <f>'Assumptions'!G11</f>
        <v>7000</v>
      </c>
      <c r="H9" s="4">
        <f>'Assumptions'!H11</f>
        <v>0</v>
      </c>
    </row>
    <row r="10">
      <c r="A10" s="0" t="inlineStr">
        <is>
          <t xml:space="preserve">Equity &amp; other investing/financing</t>
        </is>
      </c>
      <c r="B10" s="6">
        <v>1079</v>
      </c>
      <c r="C10" s="6">
        <v>916</v>
      </c>
      <c r="D10" s="4">
        <f>'Assumptions'!D12</f>
        <v>0</v>
      </c>
      <c r="E10" s="4">
        <f>'Assumptions'!E12</f>
        <v>2500</v>
      </c>
      <c r="F10" s="4">
        <f>'Assumptions'!F12</f>
        <v>2500</v>
      </c>
      <c r="G10" s="4">
        <f>'Assumptions'!G12</f>
        <v>0</v>
      </c>
      <c r="H10" s="4">
        <f>'Assumptions'!H12</f>
        <v>0</v>
      </c>
    </row>
    <row r="11">
      <c r="A11" s="0" t="inlineStr">
        <is>
          <t xml:space="preserve">Net change in cash</t>
        </is>
      </c>
      <c r="B11" s="8">
        <f>((B8+B9)+B10)</f>
        <v>1555</v>
      </c>
      <c r="C11" s="8">
        <f>((C8+C9)+C10)</f>
        <v>2095</v>
      </c>
      <c r="D11" s="8">
        <f>((D8+D9)+D10)</f>
        <v>-642.4553999999989</v>
      </c>
      <c r="E11" s="8">
        <f>((E8+E9)+E10)</f>
        <v>3764.91345</v>
      </c>
      <c r="F11" s="8">
        <f>((F8+F9)+F10)</f>
        <v>-540.4508330000026</v>
      </c>
      <c r="G11" s="8">
        <f>((G8+G9)+G10)</f>
        <v>-1208.6770696875064</v>
      </c>
      <c r="H11" s="8">
        <f>((H8+H9)+H10)</f>
        <v>-1015.5627635044038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1" t="inlineStr">
        <is>
          <t xml:space="preserve">line</t>
        </is>
      </c>
      <c r="B1" s="1" t="inlineStr">
        <is>
          <t xml:space="preserve">FY2024</t>
        </is>
      </c>
      <c r="C1" s="1" t="inlineStr">
        <is>
          <t xml:space="preserve">FY2025</t>
        </is>
      </c>
      <c r="D1" s="1" t="inlineStr">
        <is>
          <t xml:space="preserve">FY2026</t>
        </is>
      </c>
      <c r="E1" s="1" t="inlineStr">
        <is>
          <t xml:space="preserve">FY2027</t>
        </is>
      </c>
      <c r="F1" s="1" t="inlineStr">
        <is>
          <t xml:space="preserve">FY2028</t>
        </is>
      </c>
      <c r="G1" s="1" t="inlineStr">
        <is>
          <t xml:space="preserve">FY2029</t>
        </is>
      </c>
      <c r="H1" s="1" t="inlineStr">
        <is>
          <t xml:space="preserve">FY2030</t>
        </is>
      </c>
    </row>
    <row r="2">
      <c r="A2" s="0" t="inlineStr">
        <is>
          <t xml:space="preserve">Cash &amp; restricted cash</t>
        </is>
      </c>
      <c r="B2" s="10">
        <v>2035</v>
      </c>
      <c r="C2" s="10">
        <v>4130</v>
      </c>
      <c r="D2" s="8">
        <f>(C2+'Cash flow'!D11)</f>
        <v>3487.544600000001</v>
      </c>
      <c r="E2" s="8">
        <f>(D2+'Cash flow'!E11)</f>
        <v>7252.458050000001</v>
      </c>
      <c r="F2" s="8">
        <f>(E2+'Cash flow'!F11)</f>
        <v>6712.0072169999985</v>
      </c>
      <c r="G2" s="8">
        <f>(F2+'Cash flow'!G11)</f>
        <v>5503.330147312492</v>
      </c>
      <c r="H2" s="8">
        <f>(G2+'Cash flow'!H11)</f>
        <v>4487.767383808088</v>
      </c>
    </row>
    <row r="3">
      <c r="A3" s="0" t="inlineStr">
        <is>
          <t xml:space="preserve">PP&amp;E, net</t>
        </is>
      </c>
      <c r="B3" s="10">
        <v>11915</v>
      </c>
      <c r="C3" s="10">
        <v>30557</v>
      </c>
      <c r="D3" s="8">
        <f>((C3+'Assumptions'!D7)-'Income statement'!D8)</f>
        <v>61081.476</v>
      </c>
      <c r="E3" s="8">
        <f>((D3+'Assumptions'!E7)-'Income statement'!E8)</f>
        <v>91590.06936</v>
      </c>
      <c r="F3" s="8">
        <f>((E3+'Assumptions'!F7)-'Income statement'!F8)</f>
        <v>109844.5093028</v>
      </c>
      <c r="G3" s="8">
        <f>((F3+'Assumptions'!G7)-'Income statement'!G8)</f>
        <v>119267.83290738</v>
      </c>
      <c r="H3" s="8">
        <f>((G3+'Assumptions'!H7)-'Income statement'!H8)</f>
        <v>123577.65797127302</v>
      </c>
    </row>
    <row r="4">
      <c r="A4" s="0" t="inlineStr">
        <is>
          <t xml:space="preserve">Debt (ex leases)</t>
        </is>
      </c>
      <c r="B4" s="6">
        <v>7926</v>
      </c>
      <c r="C4" s="6">
        <v>21373</v>
      </c>
      <c r="D4" s="4">
        <f>(C4+'Assumptions'!D11)</f>
        <v>51373</v>
      </c>
      <c r="E4" s="4">
        <f>(D4+'Assumptions'!E11)</f>
        <v>84373</v>
      </c>
      <c r="F4" s="4">
        <f>(E4+'Assumptions'!F11)</f>
        <v>100373</v>
      </c>
      <c r="G4" s="4">
        <f>(F4+'Assumptions'!G11)</f>
        <v>107373</v>
      </c>
      <c r="H4" s="4">
        <f>(G4+'Assumptions'!H11)</f>
        <v>107373</v>
      </c>
    </row>
    <row r="5">
      <c r="A5" s="0" t="inlineStr">
        <is>
          <t xml:space="preserve">Net debt</t>
        </is>
      </c>
      <c r="B5" s="8">
        <f>(B4-B2)</f>
        <v>5891</v>
      </c>
      <c r="C5" s="8">
        <f>(C4-C2)</f>
        <v>17243</v>
      </c>
      <c r="D5" s="8">
        <f>(D4-D2)</f>
        <v>47885.4554</v>
      </c>
      <c r="E5" s="8">
        <f>(E4-E2)</f>
        <v>77120.54195</v>
      </c>
      <c r="F5" s="8">
        <f>(F4-F2)</f>
        <v>93660.992783</v>
      </c>
      <c r="G5" s="8">
        <f>(G4-G2)</f>
        <v>101869.66985268751</v>
      </c>
      <c r="H5" s="8">
        <f>(H4-H2)</f>
        <v>102885.2326161919</v>
      </c>
    </row>
    <row r="6">
      <c r="A6" s="0" t="inlineStr">
        <is>
          <t xml:space="preserve">Net debt / adj. EBITDA (x)</t>
        </is>
      </c>
      <c r="B6" s="8">
        <f>(B5/'Income statement'!B6)</f>
        <v>4.83264971287941</v>
      </c>
      <c r="C6" s="8">
        <f>(C5/'Income statement'!C6)</f>
        <v>5.574846427416747</v>
      </c>
      <c r="D6" s="8">
        <f>(D5/'Income statement'!D6)</f>
        <v>6.352581545324491</v>
      </c>
      <c r="E6" s="8">
        <f>(E5/'Income statement'!E6)</f>
        <v>5.654586179484523</v>
      </c>
      <c r="F6" s="8">
        <f>(F5/'Income statement'!F6)</f>
        <v>4.682636571017886</v>
      </c>
      <c r="G6" s="8">
        <f>(G5/'Income statement'!G6)</f>
        <v>3.979673252701376</v>
      </c>
      <c r="H6" s="8">
        <f>(H5/'Income statement'!H6)</f>
        <v>3.4681995615729013</v>
      </c>
    </row>
    <row r="7">
      <c r="A7" s="0" t="inlineStr">
        <is>
          <t xml:space="preserve">Stockholders' equity</t>
        </is>
      </c>
      <c r="B7" s="10">
        <v>-414</v>
      </c>
      <c r="C7" s="10">
        <v>3335</v>
      </c>
      <c r="D7" s="8">
        <f>(((C7+'Income statement'!D16)+'Income statement'!D10)+'Assumptions'!D12)</f>
        <v>1305.7231</v>
      </c>
      <c r="E7" s="8">
        <f>(((D7+'Income statement'!E16)+'Income statement'!E10)+'Assumptions'!E12)</f>
        <v>183.69428499999958</v>
      </c>
      <c r="F7" s="8">
        <f>(((E7+'Income statement'!F16)+'Income statement'!F10)+'Assumptions'!F12)</f>
        <v>-449.94151770000053</v>
      </c>
      <c r="G7" s="8">
        <f>(((F7+'Income statement'!G16)+'Income statement'!G10)+'Assumptions'!G12)</f>
        <v>-1219.5969921825058</v>
      </c>
      <c r="H7" s="8">
        <f>(((G7+'Income statement'!H16)+'Income statement'!H10)+'Assumptions'!H12)</f>
        <v>586.4388011748393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fy2024</t>
        </is>
      </c>
      <c r="B2" s="0" t="inlineStr">
        <is>
          <t xml:space="preserve">FY2024</t>
        </is>
      </c>
      <c r="C2" s="16">
        <v>45292</v>
      </c>
      <c r="D2" s="16">
        <v>45657</v>
      </c>
      <c r="E2" s="0" t="inlineStr">
        <is>
          <t xml:space="preserve">hist</t>
        </is>
      </c>
      <c r="F2" s="4">
        <v>2024</v>
      </c>
      <c r="G2" s="0" t="inlineStr">
        <is>
          <t xml:space="preserve">Q1 2024</t>
        </is>
      </c>
      <c r="H2" s="4">
        <v>0</v>
      </c>
    </row>
    <row r="3">
      <c r="A3" s="0" t="inlineStr">
        <is>
          <t xml:space="preserve">fy2025</t>
        </is>
      </c>
      <c r="B3" s="0" t="inlineStr">
        <is>
          <t xml:space="preserve">FY2025</t>
        </is>
      </c>
      <c r="C3" s="16">
        <v>45658</v>
      </c>
      <c r="D3" s="16">
        <v>46022</v>
      </c>
      <c r="E3" s="0" t="inlineStr">
        <is>
          <t xml:space="preserve">hist</t>
        </is>
      </c>
      <c r="F3" s="4">
        <v>2025</v>
      </c>
      <c r="G3" s="0" t="inlineStr">
        <is>
          <t xml:space="preserve">Q1 2025</t>
        </is>
      </c>
      <c r="H3" s="4">
        <v>1</v>
      </c>
    </row>
    <row r="4">
      <c r="A4" s="0" t="inlineStr">
        <is>
          <t xml:space="preserve">fy2026</t>
        </is>
      </c>
      <c r="B4" s="0" t="inlineStr">
        <is>
          <t xml:space="preserve">FY2026</t>
        </is>
      </c>
      <c r="C4" s="16">
        <v>46023</v>
      </c>
      <c r="D4" s="16">
        <v>46387</v>
      </c>
      <c r="E4" s="0" t="inlineStr">
        <is>
          <t xml:space="preserve">fcst</t>
        </is>
      </c>
      <c r="F4" s="4">
        <v>2026</v>
      </c>
      <c r="G4" s="0" t="inlineStr">
        <is>
          <t xml:space="preserve">Q1 2026</t>
        </is>
      </c>
      <c r="H4" s="4">
        <v>2</v>
      </c>
    </row>
    <row r="5">
      <c r="A5" s="0" t="inlineStr">
        <is>
          <t xml:space="preserve">fy2027</t>
        </is>
      </c>
      <c r="B5" s="0" t="inlineStr">
        <is>
          <t xml:space="preserve">FY2027</t>
        </is>
      </c>
      <c r="C5" s="16">
        <v>46388</v>
      </c>
      <c r="D5" s="16">
        <v>46752</v>
      </c>
      <c r="E5" s="0" t="inlineStr">
        <is>
          <t xml:space="preserve">fcst</t>
        </is>
      </c>
      <c r="F5" s="4">
        <v>2027</v>
      </c>
      <c r="G5" s="0" t="inlineStr">
        <is>
          <t xml:space="preserve">Q1 2027</t>
        </is>
      </c>
      <c r="H5" s="4">
        <v>3</v>
      </c>
    </row>
    <row r="6">
      <c r="A6" s="0" t="inlineStr">
        <is>
          <t xml:space="preserve">fy2028</t>
        </is>
      </c>
      <c r="B6" s="0" t="inlineStr">
        <is>
          <t xml:space="preserve">FY2028</t>
        </is>
      </c>
      <c r="C6" s="16">
        <v>46753</v>
      </c>
      <c r="D6" s="16">
        <v>47118</v>
      </c>
      <c r="E6" s="0" t="inlineStr">
        <is>
          <t xml:space="preserve">fcst</t>
        </is>
      </c>
      <c r="F6" s="4">
        <v>2028</v>
      </c>
      <c r="G6" s="0" t="inlineStr">
        <is>
          <t xml:space="preserve">Q1 2028</t>
        </is>
      </c>
      <c r="H6" s="4">
        <v>4</v>
      </c>
    </row>
    <row r="7">
      <c r="A7" s="0" t="inlineStr">
        <is>
          <t xml:space="preserve">fy2029</t>
        </is>
      </c>
      <c r="B7" s="0" t="inlineStr">
        <is>
          <t xml:space="preserve">FY2029</t>
        </is>
      </c>
      <c r="C7" s="16">
        <v>47119</v>
      </c>
      <c r="D7" s="16">
        <v>47483</v>
      </c>
      <c r="E7" s="0" t="inlineStr">
        <is>
          <t xml:space="preserve">fcst</t>
        </is>
      </c>
      <c r="F7" s="4">
        <v>2029</v>
      </c>
      <c r="G7" s="0" t="inlineStr">
        <is>
          <t xml:space="preserve">Q1 2029</t>
        </is>
      </c>
      <c r="H7" s="4">
        <v>5</v>
      </c>
    </row>
    <row r="8">
      <c r="A8" s="0" t="inlineStr">
        <is>
          <t xml:space="preserve">fy2030</t>
        </is>
      </c>
      <c r="B8" s="0" t="inlineStr">
        <is>
          <t xml:space="preserve">FY2030</t>
        </is>
      </c>
      <c r="C8" s="16">
        <v>47484</v>
      </c>
      <c r="D8" s="16">
        <v>47848</v>
      </c>
      <c r="E8" s="0" t="inlineStr">
        <is>
          <t xml:space="preserve">fcst</t>
        </is>
      </c>
      <c r="F8" s="4">
        <v>2030</v>
      </c>
      <c r="G8" s="0" t="inlineStr">
        <is>
          <t xml:space="preserve">Q1 2030</t>
        </is>
      </c>
      <c r="H8" s="4">
        <v>6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revenue_growth</t>
        </is>
      </c>
      <c r="B2" s="0" t="inlineStr">
        <is>
          <t xml:space="preserve">Revenue growth</t>
        </is>
      </c>
      <c r="C2" s="0" t="inlineStr">
        <is>
          <t xml:space="preserve">percent</t>
        </is>
      </c>
    </row>
    <row r="3">
      <c r="A3" s="0" t="inlineStr">
        <is>
          <t xml:space="preserve">cogs_pct</t>
        </is>
      </c>
      <c r="B3" s="0" t="inlineStr">
        <is>
          <t xml:space="preserve">Cost of revenue % revenue</t>
        </is>
      </c>
      <c r="C3" s="0" t="inlineStr">
        <is>
          <t xml:space="preserve">percent</t>
        </is>
      </c>
    </row>
    <row r="4">
      <c r="A4" s="0" t="inlineStr">
        <is>
          <t xml:space="preserve">other_opex_pct</t>
        </is>
      </c>
      <c r="B4" s="0" t="inlineStr">
        <is>
          <t xml:space="preserve">Cash opex (ex D&amp;A, SBC) % revenue</t>
        </is>
      </c>
      <c r="C4" s="0" t="inlineStr">
        <is>
          <t xml:space="preserve">percent</t>
        </is>
      </c>
    </row>
    <row r="5">
      <c r="A5" s="0" t="inlineStr">
        <is>
          <t xml:space="preserve">sbc_pct</t>
        </is>
      </c>
      <c r="B5" s="0" t="inlineStr">
        <is>
          <t xml:space="preserve">Stock comp % revenue</t>
        </is>
      </c>
      <c r="C5" s="0" t="inlineStr">
        <is>
          <t xml:space="preserve">percent</t>
        </is>
      </c>
    </row>
    <row r="6">
      <c r="A6" s="0" t="inlineStr">
        <is>
          <t xml:space="preserve">dep_rate</t>
        </is>
      </c>
      <c r="B6" s="0" t="inlineStr">
        <is>
          <t xml:space="preserve">Depreciation % (opening PP&amp;E + ½ capex)</t>
        </is>
      </c>
      <c r="C6" s="0" t="inlineStr">
        <is>
          <t xml:space="preserve">percent</t>
        </is>
      </c>
    </row>
    <row r="7">
      <c r="A7" s="0" t="inlineStr">
        <is>
          <t xml:space="preserve">capex</t>
        </is>
      </c>
      <c r="B7" s="0" t="inlineStr">
        <is>
          <t xml:space="preserve">Capex ($M)</t>
        </is>
      </c>
      <c r="C7" s="0"/>
    </row>
    <row r="8">
      <c r="A8" s="0" t="inlineStr">
        <is>
          <t xml:space="preserve">interest_rate</t>
        </is>
      </c>
      <c r="B8" s="0" t="inlineStr">
        <is>
          <t xml:space="preserve">Interest rate on avg debt</t>
        </is>
      </c>
      <c r="C8" s="0" t="inlineStr">
        <is>
          <t xml:space="preserve">percent</t>
        </is>
      </c>
    </row>
    <row r="9">
      <c r="A9" s="0" t="inlineStr">
        <is>
          <t xml:space="preserve">tax_rate</t>
        </is>
      </c>
      <c r="B9" s="0" t="inlineStr">
        <is>
          <t xml:space="preserve">Tax rate (when profitable)</t>
        </is>
      </c>
      <c r="C9" s="0" t="inlineStr">
        <is>
          <t xml:space="preserve">percent</t>
        </is>
      </c>
    </row>
    <row r="10">
      <c r="A10" s="0" t="inlineStr">
        <is>
          <t xml:space="preserve">wc_pct</t>
        </is>
      </c>
      <c r="B10" s="0" t="inlineStr">
        <is>
          <t xml:space="preserve">Working capital &amp; other % of revenue increase</t>
        </is>
      </c>
      <c r="C10" s="0" t="inlineStr">
        <is>
          <t xml:space="preserve">percent</t>
        </is>
      </c>
    </row>
    <row r="11">
      <c r="A11" s="0" t="inlineStr">
        <is>
          <t xml:space="preserve">net_debt_issuance</t>
        </is>
      </c>
      <c r="B11" s="0" t="inlineStr">
        <is>
          <t xml:space="preserve">Net debt issuance ($M)</t>
        </is>
      </c>
      <c r="C11" s="0"/>
    </row>
    <row r="12">
      <c r="A12" s="0" t="inlineStr">
        <is>
          <t xml:space="preserve">equity_raised</t>
        </is>
      </c>
      <c r="B12" s="0" t="inlineStr">
        <is>
          <t xml:space="preserve">Equity raised ($M)</t>
        </is>
      </c>
      <c r="C12" s="0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revenue</t>
        </is>
      </c>
      <c r="B2" s="0" t="inlineStr">
        <is>
          <t xml:space="preserve">Revenue</t>
        </is>
      </c>
      <c r="C2" s="0"/>
    </row>
    <row r="3">
      <c r="A3" s="0" t="inlineStr">
        <is>
          <t xml:space="preserve">revenue_growth_pct</t>
        </is>
      </c>
      <c r="B3" s="0" t="inlineStr">
        <is>
          <t xml:space="preserve">Revenue growth</t>
        </is>
      </c>
      <c r="C3" s="0" t="inlineStr">
        <is>
          <t xml:space="preserve">percent</t>
        </is>
      </c>
    </row>
    <row r="4">
      <c r="A4" s="0" t="inlineStr">
        <is>
          <t xml:space="preserve">cogs</t>
        </is>
      </c>
      <c r="B4" s="0" t="inlineStr">
        <is>
          <t xml:space="preserve">Cost of revenue</t>
        </is>
      </c>
      <c r="C4" s="0"/>
    </row>
    <row r="5">
      <c r="A5" s="0" t="inlineStr">
        <is>
          <t xml:space="preserve">other_opex</t>
        </is>
      </c>
      <c r="B5" s="0" t="inlineStr">
        <is>
          <t xml:space="preserve">Cash opex (ex D&amp;A, SBC)</t>
        </is>
      </c>
      <c r="C5" s="0"/>
    </row>
    <row r="6">
      <c r="A6" s="0" t="inlineStr">
        <is>
          <t xml:space="preserve">adj_ebitda</t>
        </is>
      </c>
      <c r="B6" s="0" t="inlineStr">
        <is>
          <t xml:space="preserve">Adjusted EBITDA</t>
        </is>
      </c>
      <c r="C6" s="0"/>
    </row>
    <row r="7">
      <c r="A7" s="0" t="inlineStr">
        <is>
          <t xml:space="preserve">adj_ebitda_margin</t>
        </is>
      </c>
      <c r="B7" s="0" t="inlineStr">
        <is>
          <t xml:space="preserve">Adj. EBITDA margin</t>
        </is>
      </c>
      <c r="C7" s="0" t="inlineStr">
        <is>
          <t xml:space="preserve">percent</t>
        </is>
      </c>
    </row>
    <row r="8">
      <c r="A8" s="0" t="inlineStr">
        <is>
          <t xml:space="preserve">da</t>
        </is>
      </c>
      <c r="B8" s="0" t="inlineStr">
        <is>
          <t xml:space="preserve">Depreciation &amp; amortization</t>
        </is>
      </c>
      <c r="C8" s="0"/>
    </row>
    <row r="9">
      <c r="A9" s="0" t="inlineStr">
        <is>
          <t xml:space="preserve">adj_operating_income</t>
        </is>
      </c>
      <c r="B9" s="0" t="inlineStr">
        <is>
          <t xml:space="preserve">Adj. operating income (approx.)</t>
        </is>
      </c>
      <c r="C9" s="0"/>
    </row>
    <row r="10">
      <c r="A10" s="0" t="inlineStr">
        <is>
          <t xml:space="preserve">stock_comp</t>
        </is>
      </c>
      <c r="B10" s="0" t="inlineStr">
        <is>
          <t xml:space="preserve">Stock comp &amp; acquisition costs</t>
        </is>
      </c>
      <c r="C10" s="0"/>
    </row>
    <row r="11">
      <c r="A11" s="0" t="inlineStr">
        <is>
          <t xml:space="preserve">ebit</t>
        </is>
      </c>
      <c r="B11" s="0" t="inlineStr">
        <is>
          <t xml:space="preserve">Operating income (GAAP)</t>
        </is>
      </c>
      <c r="C11" s="0"/>
    </row>
    <row r="12">
      <c r="A12" s="0" t="inlineStr">
        <is>
          <t xml:space="preserve">interest_expense</t>
        </is>
      </c>
      <c r="B12" s="0" t="inlineStr">
        <is>
          <t xml:space="preserve">Interest expense, net</t>
        </is>
      </c>
      <c r="C12" s="0"/>
    </row>
    <row r="13">
      <c r="A13" s="0" t="inlineStr">
        <is>
          <t xml:space="preserve">other_income</t>
        </is>
      </c>
      <c r="B13" s="0" t="inlineStr">
        <is>
          <t xml:space="preserve">Other income &amp; fair-value items</t>
        </is>
      </c>
      <c r="C13" s="0"/>
    </row>
    <row r="14">
      <c r="A14" s="0" t="inlineStr">
        <is>
          <t xml:space="preserve">pretax_income</t>
        </is>
      </c>
      <c r="B14" s="0" t="inlineStr">
        <is>
          <t xml:space="preserve">Pre-tax income</t>
        </is>
      </c>
      <c r="C14" s="0"/>
    </row>
    <row r="15">
      <c r="A15" s="0" t="inlineStr">
        <is>
          <t xml:space="preserve">tax</t>
        </is>
      </c>
      <c r="B15" s="0" t="inlineStr">
        <is>
          <t xml:space="preserve">Income tax</t>
        </is>
      </c>
      <c r="C15" s="0"/>
    </row>
    <row r="16">
      <c r="A16" s="0" t="inlineStr">
        <is>
          <t xml:space="preserve">net_income</t>
        </is>
      </c>
      <c r="B16" s="0" t="inlineStr">
        <is>
          <t xml:space="preserve">Net income</t>
        </is>
      </c>
      <c r="C16" s="0"/>
    </row>
    <row r="17">
      <c r="A17" s="0" t="inlineStr">
        <is>
          <t xml:space="preserve">net_margin</t>
        </is>
      </c>
      <c r="B17" s="0" t="inlineStr">
        <is>
          <t xml:space="preserve">Net margin</t>
        </is>
      </c>
      <c r="C17" s="0" t="inlineStr">
        <is>
          <t xml:space="preserve">percent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net_income</t>
        </is>
      </c>
      <c r="B2" s="0" t="inlineStr">
        <is>
          <t xml:space="preserve">Net income</t>
        </is>
      </c>
      <c r="C2" s="0"/>
    </row>
    <row r="3">
      <c r="A3" s="0" t="inlineStr">
        <is>
          <t xml:space="preserve">da</t>
        </is>
      </c>
      <c r="B3" s="0" t="inlineStr">
        <is>
          <t xml:space="preserve">D&amp;A</t>
        </is>
      </c>
      <c r="C3" s="0"/>
    </row>
    <row r="4">
      <c r="A4" s="0" t="inlineStr">
        <is>
          <t xml:space="preserve">stock_comp</t>
        </is>
      </c>
      <c r="B4" s="0" t="inlineStr">
        <is>
          <t xml:space="preserve">Stock comp &amp; acquisition costs</t>
        </is>
      </c>
      <c r="C4" s="0"/>
    </row>
    <row r="5">
      <c r="A5" s="0" t="inlineStr">
        <is>
          <t xml:space="preserve">wc_other</t>
        </is>
      </c>
      <c r="B5" s="0" t="inlineStr">
        <is>
          <t xml:space="preserve">Working capital (incl. customer prepayments) &amp; other</t>
        </is>
      </c>
      <c r="C5" s="0"/>
    </row>
    <row r="6">
      <c r="A6" s="0" t="inlineStr">
        <is>
          <t xml:space="preserve">operating_cash_flow</t>
        </is>
      </c>
      <c r="B6" s="0" t="inlineStr">
        <is>
          <t xml:space="preserve">Operating cash flow</t>
        </is>
      </c>
      <c r="C6" s="0"/>
    </row>
    <row r="7">
      <c r="A7" s="0" t="inlineStr">
        <is>
          <t xml:space="preserve">capex</t>
        </is>
      </c>
      <c r="B7" s="0" t="inlineStr">
        <is>
          <t xml:space="preserve">Capex</t>
        </is>
      </c>
      <c r="C7" s="0"/>
    </row>
    <row r="8">
      <c r="A8" s="0" t="inlineStr">
        <is>
          <t xml:space="preserve">free_cash_flow</t>
        </is>
      </c>
      <c r="B8" s="0" t="inlineStr">
        <is>
          <t xml:space="preserve">Free cash flow</t>
        </is>
      </c>
      <c r="C8" s="0"/>
    </row>
    <row r="9">
      <c r="A9" s="0" t="inlineStr">
        <is>
          <t xml:space="preserve">net_debt_issuance</t>
        </is>
      </c>
      <c r="B9" s="0" t="inlineStr">
        <is>
          <t xml:space="preserve">Net debt issuance</t>
        </is>
      </c>
      <c r="C9" s="0"/>
    </row>
    <row r="10">
      <c r="A10" s="0" t="inlineStr">
        <is>
          <t xml:space="preserve">equity_and_other</t>
        </is>
      </c>
      <c r="B10" s="0" t="inlineStr">
        <is>
          <t xml:space="preserve">Equity &amp; other investing/financing</t>
        </is>
      </c>
      <c r="C10" s="0"/>
    </row>
    <row r="11">
      <c r="A11" s="0" t="inlineStr">
        <is>
          <t xml:space="preserve">net_change_in_cash</t>
        </is>
      </c>
      <c r="B11" s="0" t="inlineStr">
        <is>
          <t xml:space="preserve">Net change in cash</t>
        </is>
      </c>
      <c r="C11" s="0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cash</t>
        </is>
      </c>
      <c r="B2" s="0" t="inlineStr">
        <is>
          <t xml:space="preserve">Cash &amp; restricted cash</t>
        </is>
      </c>
      <c r="C2" s="0"/>
    </row>
    <row r="3">
      <c r="A3" s="0" t="inlineStr">
        <is>
          <t xml:space="preserve">ppe_net</t>
        </is>
      </c>
      <c r="B3" s="0" t="inlineStr">
        <is>
          <t xml:space="preserve">PP&amp;E, net</t>
        </is>
      </c>
      <c r="C3" s="0"/>
    </row>
    <row r="4">
      <c r="A4" s="0" t="inlineStr">
        <is>
          <t xml:space="preserve">debt</t>
        </is>
      </c>
      <c r="B4" s="0" t="inlineStr">
        <is>
          <t xml:space="preserve">Debt (ex leases)</t>
        </is>
      </c>
      <c r="C4" s="0"/>
    </row>
    <row r="5">
      <c r="A5" s="0" t="inlineStr">
        <is>
          <t xml:space="preserve">net_debt</t>
        </is>
      </c>
      <c r="B5" s="0" t="inlineStr">
        <is>
          <t xml:space="preserve">Net debt</t>
        </is>
      </c>
      <c r="C5" s="0"/>
    </row>
    <row r="6">
      <c r="A6" s="0" t="inlineStr">
        <is>
          <t xml:space="preserve">leverage</t>
        </is>
      </c>
      <c r="B6" s="0" t="inlineStr">
        <is>
          <t xml:space="preserve">Net debt / adj. EBITDA (x)</t>
        </is>
      </c>
      <c r="C6" s="0"/>
    </row>
    <row r="7">
      <c r="A7" s="0" t="inlineStr">
        <is>
          <t xml:space="preserve">equity</t>
        </is>
      </c>
      <c r="B7" s="0" t="inlineStr">
        <is>
          <t xml:space="preserve">Stockholders' equity</t>
        </is>
      </c>
      <c r="C7" s="0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income_statement</t>
        </is>
      </c>
      <c r="B2" s="0" t="inlineStr">
        <is>
          <t xml:space="preserve">value</t>
        </is>
      </c>
      <c r="C2" s="0" t="inlineStr">
        <is>
          <t xml:space="preserve">line = revenue, frame = fcst</t>
        </is>
      </c>
      <c r="D2" s="20" t="inlineStr">
        <is>
          <t xml:space="preserve">PREV(revenue) * (1 + assumptions.revenue_growth)</t>
        </is>
      </c>
      <c r="E2" s="0" t="inlineStr">
        <is>
          <t xml:space="preserve">ok</t>
        </is>
      </c>
    </row>
    <row r="3">
      <c r="A3" s="0" t="inlineStr">
        <is>
          <t xml:space="preserve">income_statement</t>
        </is>
      </c>
      <c r="B3" s="0" t="inlineStr">
        <is>
          <t xml:space="preserve">value</t>
        </is>
      </c>
      <c r="C3" s="0" t="inlineStr">
        <is>
          <t xml:space="preserve">line = revenue_growth_pct, frame = fcst</t>
        </is>
      </c>
      <c r="D3" s="20" t="inlineStr">
        <is>
          <t xml:space="preserve">revenue / PREV(revenue) - 1</t>
        </is>
      </c>
      <c r="E3" s="0" t="inlineStr">
        <is>
          <t xml:space="preserve">ok</t>
        </is>
      </c>
    </row>
    <row r="4">
      <c r="A4" s="0" t="inlineStr">
        <is>
          <t xml:space="preserve">income_statement</t>
        </is>
      </c>
      <c r="B4" s="0" t="inlineStr">
        <is>
          <t xml:space="preserve">value</t>
        </is>
      </c>
      <c r="C4" s="0" t="inlineStr">
        <is>
          <t xml:space="preserve">line = revenue_growth_pct, period = fy2025</t>
        </is>
      </c>
      <c r="D4" s="20" t="inlineStr">
        <is>
          <t xml:space="preserve">revenue / PREV(revenue) - 1</t>
        </is>
      </c>
      <c r="E4" s="0" t="inlineStr">
        <is>
          <t xml:space="preserve">ok</t>
        </is>
      </c>
    </row>
    <row r="5">
      <c r="A5" s="0" t="inlineStr">
        <is>
          <t xml:space="preserve">income_statement</t>
        </is>
      </c>
      <c r="B5" s="0" t="inlineStr">
        <is>
          <t xml:space="preserve">value</t>
        </is>
      </c>
      <c r="C5" s="0" t="inlineStr">
        <is>
          <t xml:space="preserve">line = cogs, frame = fcst</t>
        </is>
      </c>
      <c r="D5" s="20" t="inlineStr">
        <is>
          <t xml:space="preserve">revenue * assumptions.cogs_pct</t>
        </is>
      </c>
      <c r="E5" s="0" t="inlineStr">
        <is>
          <t xml:space="preserve">ok</t>
        </is>
      </c>
    </row>
    <row r="6">
      <c r="A6" s="0" t="inlineStr">
        <is>
          <t xml:space="preserve">income_statement</t>
        </is>
      </c>
      <c r="B6" s="0" t="inlineStr">
        <is>
          <t xml:space="preserve">value</t>
        </is>
      </c>
      <c r="C6" s="0" t="inlineStr">
        <is>
          <t xml:space="preserve">line = other_opex, frame = fcst</t>
        </is>
      </c>
      <c r="D6" s="20" t="inlineStr">
        <is>
          <t xml:space="preserve">revenue * assumptions.other_opex_pct</t>
        </is>
      </c>
      <c r="E6" s="0" t="inlineStr">
        <is>
          <t xml:space="preserve">ok</t>
        </is>
      </c>
    </row>
    <row r="7">
      <c r="A7" s="0" t="inlineStr">
        <is>
          <t xml:space="preserve">income_statement</t>
        </is>
      </c>
      <c r="B7" s="0" t="inlineStr">
        <is>
          <t xml:space="preserve">value</t>
        </is>
      </c>
      <c r="C7" s="0" t="inlineStr">
        <is>
          <t xml:space="preserve">line = da, frame = fcst</t>
        </is>
      </c>
      <c r="D7" s="20" t="inlineStr">
        <is>
          <t xml:space="preserve">assumptions.dep_rate * (balance_sheet.ppe_net[period-1] + 0.5 * assumptions.capex)</t>
        </is>
      </c>
      <c r="E7" s="0" t="inlineStr">
        <is>
          <t xml:space="preserve">ok</t>
        </is>
      </c>
    </row>
    <row r="8">
      <c r="A8" s="0" t="inlineStr">
        <is>
          <t xml:space="preserve">income_statement</t>
        </is>
      </c>
      <c r="B8" s="0" t="inlineStr">
        <is>
          <t xml:space="preserve">value</t>
        </is>
      </c>
      <c r="C8" s="0" t="inlineStr">
        <is>
          <t xml:space="preserve">line = stock_comp, frame = fcst</t>
        </is>
      </c>
      <c r="D8" s="20" t="inlineStr">
        <is>
          <t xml:space="preserve">revenue * assumptions.sbc_pct</t>
        </is>
      </c>
      <c r="E8" s="0" t="inlineStr">
        <is>
          <t xml:space="preserve">ok</t>
        </is>
      </c>
    </row>
    <row r="9">
      <c r="A9" s="0" t="inlineStr">
        <is>
          <t xml:space="preserve">income_statement</t>
        </is>
      </c>
      <c r="B9" s="0" t="inlineStr">
        <is>
          <t xml:space="preserve">value</t>
        </is>
      </c>
      <c r="C9" s="0" t="inlineStr">
        <is>
          <t xml:space="preserve">line = interest_expense, frame = fcst</t>
        </is>
      </c>
      <c r="D9" s="20" t="inlineStr">
        <is>
          <t xml:space="preserve">assumptions.interest_rate * (balance_sheet.debt[period-1] + 0.5 * assumptions.net_debt_issuance)</t>
        </is>
      </c>
      <c r="E9" s="0" t="inlineStr">
        <is>
          <t xml:space="preserve">ok</t>
        </is>
      </c>
    </row>
    <row r="10">
      <c r="A10" s="0" t="inlineStr">
        <is>
          <t xml:space="preserve">income_statement</t>
        </is>
      </c>
      <c r="B10" s="0" t="inlineStr">
        <is>
          <t xml:space="preserve">value</t>
        </is>
      </c>
      <c r="C10" s="0" t="inlineStr">
        <is>
          <t xml:space="preserve">line = other_income, frame = fcst</t>
        </is>
      </c>
      <c r="D10" s="20" t="inlineStr">
        <is>
          <t xml:space="preserve">0</t>
        </is>
      </c>
      <c r="E10" s="0" t="inlineStr">
        <is>
          <t xml:space="preserve">ok</t>
        </is>
      </c>
    </row>
    <row r="11">
      <c r="A11" s="0" t="inlineStr">
        <is>
          <t xml:space="preserve">income_statement</t>
        </is>
      </c>
      <c r="B11" s="0" t="inlineStr">
        <is>
          <t xml:space="preserve">value</t>
        </is>
      </c>
      <c r="C11" s="0" t="inlineStr">
        <is>
          <t xml:space="preserve">line = tax, frame = fcst</t>
        </is>
      </c>
      <c r="D11" s="20" t="inlineStr">
        <is>
          <t xml:space="preserve">IF(pretax_income &gt; 0, pretax_income * assumptions.tax_rate, 0)</t>
        </is>
      </c>
      <c r="E11" s="0" t="inlineStr">
        <is>
          <t xml:space="preserve">ok</t>
        </is>
      </c>
    </row>
    <row r="12">
      <c r="A12" s="0" t="inlineStr">
        <is>
          <t xml:space="preserve">income_statement</t>
        </is>
      </c>
      <c r="B12" s="0" t="inlineStr">
        <is>
          <t xml:space="preserve">value</t>
        </is>
      </c>
      <c r="C12" s="0" t="inlineStr">
        <is>
          <t xml:space="preserve">line = adj_ebitda</t>
        </is>
      </c>
      <c r="D12" s="20" t="inlineStr">
        <is>
          <t xml:space="preserve">revenue - cogs - other_opex</t>
        </is>
      </c>
      <c r="E12" s="0" t="inlineStr">
        <is>
          <t xml:space="preserve">ok</t>
        </is>
      </c>
    </row>
    <row r="13">
      <c r="A13" s="0" t="inlineStr">
        <is>
          <t xml:space="preserve">income_statement</t>
        </is>
      </c>
      <c r="B13" s="0" t="inlineStr">
        <is>
          <t xml:space="preserve">value</t>
        </is>
      </c>
      <c r="C13" s="0" t="inlineStr">
        <is>
          <t xml:space="preserve">line = adj_ebitda_margin</t>
        </is>
      </c>
      <c r="D13" s="20" t="inlineStr">
        <is>
          <t xml:space="preserve">adj_ebitda / revenue</t>
        </is>
      </c>
      <c r="E13" s="0" t="inlineStr">
        <is>
          <t xml:space="preserve">ok</t>
        </is>
      </c>
    </row>
    <row r="14">
      <c r="A14" s="0" t="inlineStr">
        <is>
          <t xml:space="preserve">income_statement</t>
        </is>
      </c>
      <c r="B14" s="0" t="inlineStr">
        <is>
          <t xml:space="preserve">value</t>
        </is>
      </c>
      <c r="C14" s="0" t="inlineStr">
        <is>
          <t xml:space="preserve">line = adj_operating_income</t>
        </is>
      </c>
      <c r="D14" s="20" t="inlineStr">
        <is>
          <t xml:space="preserve">adj_ebitda - da</t>
        </is>
      </c>
      <c r="E14" s="0" t="inlineStr">
        <is>
          <t xml:space="preserve">ok</t>
        </is>
      </c>
    </row>
    <row r="15">
      <c r="A15" s="0" t="inlineStr">
        <is>
          <t xml:space="preserve">income_statement</t>
        </is>
      </c>
      <c r="B15" s="0" t="inlineStr">
        <is>
          <t xml:space="preserve">value</t>
        </is>
      </c>
      <c r="C15" s="0" t="inlineStr">
        <is>
          <t xml:space="preserve">line = ebit</t>
        </is>
      </c>
      <c r="D15" s="20" t="inlineStr">
        <is>
          <t xml:space="preserve">adj_ebitda - da - stock_comp</t>
        </is>
      </c>
      <c r="E15" s="0" t="inlineStr">
        <is>
          <t xml:space="preserve">ok</t>
        </is>
      </c>
    </row>
    <row r="16">
      <c r="A16" s="0" t="inlineStr">
        <is>
          <t xml:space="preserve">income_statement</t>
        </is>
      </c>
      <c r="B16" s="0" t="inlineStr">
        <is>
          <t xml:space="preserve">value</t>
        </is>
      </c>
      <c r="C16" s="0" t="inlineStr">
        <is>
          <t xml:space="preserve">line = pretax_income</t>
        </is>
      </c>
      <c r="D16" s="20" t="inlineStr">
        <is>
          <t xml:space="preserve">ebit - interest_expense + other_income</t>
        </is>
      </c>
      <c r="E16" s="0" t="inlineStr">
        <is>
          <t xml:space="preserve">ok</t>
        </is>
      </c>
    </row>
    <row r="17">
      <c r="A17" s="0" t="inlineStr">
        <is>
          <t xml:space="preserve">income_statement</t>
        </is>
      </c>
      <c r="B17" s="0" t="inlineStr">
        <is>
          <t xml:space="preserve">value</t>
        </is>
      </c>
      <c r="C17" s="0" t="inlineStr">
        <is>
          <t xml:space="preserve">line = net_income</t>
        </is>
      </c>
      <c r="D17" s="20" t="inlineStr">
        <is>
          <t xml:space="preserve">pretax_income - tax</t>
        </is>
      </c>
      <c r="E17" s="0" t="inlineStr">
        <is>
          <t xml:space="preserve">ok</t>
        </is>
      </c>
    </row>
    <row r="18">
      <c r="A18" s="0" t="inlineStr">
        <is>
          <t xml:space="preserve">income_statement</t>
        </is>
      </c>
      <c r="B18" s="0" t="inlineStr">
        <is>
          <t xml:space="preserve">value</t>
        </is>
      </c>
      <c r="C18" s="0" t="inlineStr">
        <is>
          <t xml:space="preserve">line = net_margin</t>
        </is>
      </c>
      <c r="D18" s="20" t="inlineStr">
        <is>
          <t xml:space="preserve">net_income / revenue</t>
        </is>
      </c>
      <c r="E18" s="0" t="inlineStr">
        <is>
          <t xml:space="preserve">ok</t>
        </is>
      </c>
    </row>
    <row r="19">
      <c r="A19" s="0" t="inlineStr">
        <is>
          <t xml:space="preserve">cash_flow</t>
        </is>
      </c>
      <c r="B19" s="0" t="inlineStr">
        <is>
          <t xml:space="preserve">value</t>
        </is>
      </c>
      <c r="C19" s="0" t="inlineStr">
        <is>
          <t xml:space="preserve">line = net_income</t>
        </is>
      </c>
      <c r="D19" s="20" t="inlineStr">
        <is>
          <t xml:space="preserve">income_statement.net_income</t>
        </is>
      </c>
      <c r="E19" s="0" t="inlineStr">
        <is>
          <t xml:space="preserve">ok</t>
        </is>
      </c>
    </row>
    <row r="20">
      <c r="A20" s="0" t="inlineStr">
        <is>
          <t xml:space="preserve">cash_flow</t>
        </is>
      </c>
      <c r="B20" s="0" t="inlineStr">
        <is>
          <t xml:space="preserve">value</t>
        </is>
      </c>
      <c r="C20" s="0" t="inlineStr">
        <is>
          <t xml:space="preserve">line = da</t>
        </is>
      </c>
      <c r="D20" s="20" t="inlineStr">
        <is>
          <t xml:space="preserve">income_statement.da</t>
        </is>
      </c>
      <c r="E20" s="0" t="inlineStr">
        <is>
          <t xml:space="preserve">ok</t>
        </is>
      </c>
    </row>
    <row r="21">
      <c r="A21" s="0" t="inlineStr">
        <is>
          <t xml:space="preserve">cash_flow</t>
        </is>
      </c>
      <c r="B21" s="0" t="inlineStr">
        <is>
          <t xml:space="preserve">value</t>
        </is>
      </c>
      <c r="C21" s="0" t="inlineStr">
        <is>
          <t xml:space="preserve">line = stock_comp</t>
        </is>
      </c>
      <c r="D21" s="20" t="inlineStr">
        <is>
          <t xml:space="preserve">income_statement.stock_comp</t>
        </is>
      </c>
      <c r="E21" s="0" t="inlineStr">
        <is>
          <t xml:space="preserve">ok</t>
        </is>
      </c>
    </row>
    <row r="22">
      <c r="A22" s="0" t="inlineStr">
        <is>
          <t xml:space="preserve">cash_flow</t>
        </is>
      </c>
      <c r="B22" s="0" t="inlineStr">
        <is>
          <t xml:space="preserve">value</t>
        </is>
      </c>
      <c r="C22" s="0" t="inlineStr">
        <is>
          <t xml:space="preserve">line = wc_other, frame = fcst</t>
        </is>
      </c>
      <c r="D22" s="20" t="inlineStr">
        <is>
          <t xml:space="preserve">assumptions.wc_pct * (income_statement.revenue - income_statement.revenue[period-1])</t>
        </is>
      </c>
      <c r="E22" s="0" t="inlineStr">
        <is>
          <t xml:space="preserve">ok</t>
        </is>
      </c>
    </row>
    <row r="23">
      <c r="A23" s="0" t="inlineStr">
        <is>
          <t xml:space="preserve">cash_flow</t>
        </is>
      </c>
      <c r="B23" s="0" t="inlineStr">
        <is>
          <t xml:space="preserve">value</t>
        </is>
      </c>
      <c r="C23" s="0" t="inlineStr">
        <is>
          <t xml:space="preserve">line = operating_cash_flow</t>
        </is>
      </c>
      <c r="D23" s="20" t="inlineStr">
        <is>
          <t xml:space="preserve">net_income + da + stock_comp + wc_other</t>
        </is>
      </c>
      <c r="E23" s="0" t="inlineStr">
        <is>
          <t xml:space="preserve">ok</t>
        </is>
      </c>
    </row>
    <row r="24">
      <c r="A24" s="0" t="inlineStr">
        <is>
          <t xml:space="preserve">cash_flow</t>
        </is>
      </c>
      <c r="B24" s="0" t="inlineStr">
        <is>
          <t xml:space="preserve">value</t>
        </is>
      </c>
      <c r="C24" s="0" t="inlineStr">
        <is>
          <t xml:space="preserve">line = capex, frame = fcst</t>
        </is>
      </c>
      <c r="D24" s="20" t="inlineStr">
        <is>
          <t xml:space="preserve">-assumptions.capex</t>
        </is>
      </c>
      <c r="E24" s="0" t="inlineStr">
        <is>
          <t xml:space="preserve">ok</t>
        </is>
      </c>
    </row>
    <row r="25">
      <c r="A25" s="0" t="inlineStr">
        <is>
          <t xml:space="preserve">cash_flow</t>
        </is>
      </c>
      <c r="B25" s="0" t="inlineStr">
        <is>
          <t xml:space="preserve">value</t>
        </is>
      </c>
      <c r="C25" s="0" t="inlineStr">
        <is>
          <t xml:space="preserve">line = free_cash_flow</t>
        </is>
      </c>
      <c r="D25" s="20" t="inlineStr">
        <is>
          <t xml:space="preserve">operating_cash_flow + capex</t>
        </is>
      </c>
      <c r="E25" s="0" t="inlineStr">
        <is>
          <t xml:space="preserve">ok</t>
        </is>
      </c>
    </row>
    <row r="26">
      <c r="A26" s="0" t="inlineStr">
        <is>
          <t xml:space="preserve">cash_flow</t>
        </is>
      </c>
      <c r="B26" s="0" t="inlineStr">
        <is>
          <t xml:space="preserve">value</t>
        </is>
      </c>
      <c r="C26" s="0" t="inlineStr">
        <is>
          <t xml:space="preserve">line = net_debt_issuance, frame = fcst</t>
        </is>
      </c>
      <c r="D26" s="20" t="inlineStr">
        <is>
          <t xml:space="preserve">assumptions.net_debt_issuance</t>
        </is>
      </c>
      <c r="E26" s="0" t="inlineStr">
        <is>
          <t xml:space="preserve">ok</t>
        </is>
      </c>
    </row>
    <row r="27">
      <c r="A27" s="0" t="inlineStr">
        <is>
          <t xml:space="preserve">cash_flow</t>
        </is>
      </c>
      <c r="B27" s="0" t="inlineStr">
        <is>
          <t xml:space="preserve">value</t>
        </is>
      </c>
      <c r="C27" s="0" t="inlineStr">
        <is>
          <t xml:space="preserve">line = equity_and_other, frame = fcst</t>
        </is>
      </c>
      <c r="D27" s="20" t="inlineStr">
        <is>
          <t xml:space="preserve">assumptions.equity_raised</t>
        </is>
      </c>
      <c r="E27" s="0" t="inlineStr">
        <is>
          <t xml:space="preserve">ok</t>
        </is>
      </c>
    </row>
    <row r="28">
      <c r="A28" s="0" t="inlineStr">
        <is>
          <t xml:space="preserve">cash_flow</t>
        </is>
      </c>
      <c r="B28" s="0" t="inlineStr">
        <is>
          <t xml:space="preserve">value</t>
        </is>
      </c>
      <c r="C28" s="0" t="inlineStr">
        <is>
          <t xml:space="preserve">line = net_change_in_cash</t>
        </is>
      </c>
      <c r="D28" s="20" t="inlineStr">
        <is>
          <t xml:space="preserve">free_cash_flow + net_debt_issuance + equity_and_other</t>
        </is>
      </c>
      <c r="E28" s="0" t="inlineStr">
        <is>
          <t xml:space="preserve">ok</t>
        </is>
      </c>
    </row>
    <row r="29">
      <c r="A29" s="0" t="inlineStr">
        <is>
          <t xml:space="preserve">balance_sheet</t>
        </is>
      </c>
      <c r="B29" s="0" t="inlineStr">
        <is>
          <t xml:space="preserve">value</t>
        </is>
      </c>
      <c r="C29" s="0" t="inlineStr">
        <is>
          <t xml:space="preserve">line = cash, frame = fcst</t>
        </is>
      </c>
      <c r="D29" s="20" t="inlineStr">
        <is>
          <t xml:space="preserve">PREV(cash) + cash_flow.net_change_in_cash</t>
        </is>
      </c>
      <c r="E29" s="0" t="inlineStr">
        <is>
          <t xml:space="preserve">ok</t>
        </is>
      </c>
    </row>
    <row r="30">
      <c r="A30" s="0" t="inlineStr">
        <is>
          <t xml:space="preserve">balance_sheet</t>
        </is>
      </c>
      <c r="B30" s="0" t="inlineStr">
        <is>
          <t xml:space="preserve">value</t>
        </is>
      </c>
      <c r="C30" s="0" t="inlineStr">
        <is>
          <t xml:space="preserve">line = ppe_net, frame = fcst</t>
        </is>
      </c>
      <c r="D30" s="20" t="inlineStr">
        <is>
          <t xml:space="preserve">PREV(ppe_net) + assumptions.capex - income_statement.da</t>
        </is>
      </c>
      <c r="E30" s="0" t="inlineStr">
        <is>
          <t xml:space="preserve">ok</t>
        </is>
      </c>
    </row>
    <row r="31">
      <c r="A31" s="0" t="inlineStr">
        <is>
          <t xml:space="preserve">balance_sheet</t>
        </is>
      </c>
      <c r="B31" s="0" t="inlineStr">
        <is>
          <t xml:space="preserve">value</t>
        </is>
      </c>
      <c r="C31" s="0" t="inlineStr">
        <is>
          <t xml:space="preserve">line = debt, frame = fcst</t>
        </is>
      </c>
      <c r="D31" s="20" t="inlineStr">
        <is>
          <t xml:space="preserve">PREV(debt) + assumptions.net_debt_issuance</t>
        </is>
      </c>
      <c r="E31" s="0" t="inlineStr">
        <is>
          <t xml:space="preserve">ok</t>
        </is>
      </c>
    </row>
    <row r="32">
      <c r="A32" s="0" t="inlineStr">
        <is>
          <t xml:space="preserve">balance_sheet</t>
        </is>
      </c>
      <c r="B32" s="0" t="inlineStr">
        <is>
          <t xml:space="preserve">value</t>
        </is>
      </c>
      <c r="C32" s="0" t="inlineStr">
        <is>
          <t xml:space="preserve">line = equity, frame = fcst</t>
        </is>
      </c>
      <c r="D32" s="20" t="inlineStr">
        <is>
          <t xml:space="preserve">PREV(equity) + income_statement.net_income + income_statement.stock_comp + assumptions.equity_raised</t>
        </is>
      </c>
      <c r="E32" s="0" t="inlineStr">
        <is>
          <t xml:space="preserve">ok</t>
        </is>
      </c>
    </row>
    <row r="33">
      <c r="A33" s="0" t="inlineStr">
        <is>
          <t xml:space="preserve">balance_sheet</t>
        </is>
      </c>
      <c r="B33" s="0" t="inlineStr">
        <is>
          <t xml:space="preserve">value</t>
        </is>
      </c>
      <c r="C33" s="0" t="inlineStr">
        <is>
          <t xml:space="preserve">line = net_debt</t>
        </is>
      </c>
      <c r="D33" s="20" t="inlineStr">
        <is>
          <t xml:space="preserve">debt - cash</t>
        </is>
      </c>
      <c r="E33" s="0" t="inlineStr">
        <is>
          <t xml:space="preserve">ok</t>
        </is>
      </c>
    </row>
    <row r="34">
      <c r="A34" s="0" t="inlineStr">
        <is>
          <t xml:space="preserve">balance_sheet</t>
        </is>
      </c>
      <c r="B34" s="0" t="inlineStr">
        <is>
          <t xml:space="preserve">value</t>
        </is>
      </c>
      <c r="C34" s="0" t="inlineStr">
        <is>
          <t xml:space="preserve">line = leverage</t>
        </is>
      </c>
      <c r="D34" s="20" t="inlineStr">
        <is>
          <t xml:space="preserve">net_debt / income_statement.adj_ebitda</t>
        </is>
      </c>
      <c r="E34" s="0" t="inlineStr">
        <is>
          <t xml:space="preserve">ok</t>
        </is>
      </c>
    </row>
    <row r="36">
      <c r="A36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